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P:\13 Service programme\17. Belgique\1. Projecten\M4.1 - wereldwijs met water\8. Uitvoering\8. communicatiestrategie wva site\Superette Wa(l)ter\"/>
    </mc:Choice>
  </mc:AlternateContent>
  <xr:revisionPtr revIDLastSave="0" documentId="13_ncr:1_{3D40F3F9-317B-46B7-81AE-192A2932E0EA}" xr6:coauthVersionLast="45" xr6:coauthVersionMax="45" xr10:uidLastSave="{00000000-0000-0000-0000-000000000000}"/>
  <bookViews>
    <workbookView minimized="1" showHorizontalScroll="0" showVerticalScroll="0" xWindow="696" yWindow="696" windowWidth="2388" windowHeight="564" xr2:uid="{00000000-000D-0000-FFFF-FFFF00000000}"/>
  </bookViews>
  <sheets>
    <sheet name="producten" sheetId="2" r:id="rId1"/>
  </sheets>
  <definedNames>
    <definedName name="_xlnm._FilterDatabase" localSheetId="0" hidden="1">producten!$A$1:$Q$109</definedName>
    <definedName name="barcode">producten!$M:$M</definedName>
    <definedName name="item">producten!$C:$C</definedName>
    <definedName name="zoek_code">OFFSET(producten!$M$1,MATCH(#REF!,producten!$C:$C,0)-1,0,1,1)</definedName>
    <definedName name="zoek_figuur">OFFSET(producten!$K$1,MATCH(#REF!,producten!$C:$C,0)-1,0,1,1)</definedName>
    <definedName name="zoek_QRcode">OFFSET(producten!$O$1,MATCH(#REF!,producten!$C:$C,0)-1,0,1,1)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0" i="2" l="1"/>
  <c r="H125" i="2" l="1"/>
  <c r="H124" i="2"/>
  <c r="I124" i="2" l="1"/>
  <c r="J124" i="2" s="1"/>
  <c r="I125" i="2"/>
  <c r="J125" i="2" s="1"/>
  <c r="C125" i="2"/>
  <c r="C124" i="2"/>
  <c r="H123" i="2"/>
  <c r="C123" i="2"/>
  <c r="H122" i="2"/>
  <c r="C122" i="2"/>
  <c r="H121" i="2"/>
  <c r="C121" i="2"/>
  <c r="H120" i="2"/>
  <c r="H119" i="2"/>
  <c r="C119" i="2"/>
  <c r="H118" i="2"/>
  <c r="C118" i="2"/>
  <c r="I118" i="2" l="1"/>
  <c r="J118" i="2" s="1"/>
  <c r="I122" i="2"/>
  <c r="J122" i="2" s="1"/>
  <c r="I119" i="2"/>
  <c r="J119" i="2" s="1"/>
  <c r="I121" i="2"/>
  <c r="J121" i="2" s="1"/>
  <c r="I123" i="2"/>
  <c r="J123" i="2" s="1"/>
  <c r="I120" i="2"/>
  <c r="J120" i="2" s="1"/>
  <c r="J116" i="2"/>
  <c r="J114" i="2"/>
  <c r="H117" i="2"/>
  <c r="J117" i="2" s="1"/>
  <c r="H116" i="2"/>
  <c r="H114" i="2"/>
  <c r="E112" i="2"/>
  <c r="H112" i="2" s="1"/>
  <c r="J112" i="2" s="1"/>
  <c r="H111" i="2"/>
  <c r="J111" i="2" s="1"/>
  <c r="E115" i="2"/>
  <c r="H115" i="2" s="1"/>
  <c r="J115" i="2" s="1"/>
  <c r="E113" i="2"/>
  <c r="H113" i="2" s="1"/>
  <c r="J113" i="2" s="1"/>
  <c r="C117" i="2" l="1"/>
  <c r="C116" i="2"/>
  <c r="C115" i="2"/>
  <c r="C114" i="2"/>
  <c r="C113" i="2"/>
  <c r="C112" i="2"/>
  <c r="C111" i="2"/>
  <c r="H110" i="2" l="1"/>
  <c r="J110" i="2" s="1"/>
  <c r="C110" i="2"/>
  <c r="D35" i="2" l="1"/>
  <c r="N77" i="2" l="1"/>
  <c r="N76" i="2"/>
  <c r="N75" i="2"/>
  <c r="N74" i="2"/>
  <c r="N73" i="2"/>
  <c r="N72" i="2"/>
  <c r="N71" i="2"/>
  <c r="N70" i="2"/>
  <c r="N69" i="2"/>
  <c r="N68" i="2"/>
  <c r="N67" i="2"/>
  <c r="N66" i="2"/>
  <c r="N62" i="2"/>
  <c r="N61"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2" i="2"/>
  <c r="N21" i="2"/>
  <c r="N20" i="2"/>
  <c r="N19" i="2"/>
  <c r="N18" i="2"/>
  <c r="N17" i="2"/>
  <c r="N16" i="2"/>
  <c r="N15" i="2"/>
  <c r="N14" i="2"/>
  <c r="N13" i="2"/>
  <c r="N12" i="2"/>
  <c r="N11" i="2"/>
  <c r="N10" i="2"/>
  <c r="N9" i="2"/>
  <c r="N8" i="2"/>
  <c r="N7" i="2"/>
  <c r="N6" i="2"/>
  <c r="N5" i="2"/>
  <c r="N4" i="2"/>
  <c r="N3" i="2"/>
  <c r="N2"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60" i="2"/>
  <c r="H109" i="2" l="1"/>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2" i="2"/>
  <c r="H21" i="2"/>
  <c r="H20" i="2"/>
  <c r="H19" i="2"/>
  <c r="H18" i="2"/>
  <c r="I18" i="2" s="1"/>
  <c r="H17" i="2"/>
  <c r="H16" i="2"/>
  <c r="H15" i="2"/>
  <c r="H14" i="2"/>
  <c r="H13" i="2"/>
  <c r="H12" i="2"/>
  <c r="H11" i="2"/>
  <c r="H10" i="2"/>
  <c r="H9" i="2"/>
  <c r="H8" i="2"/>
  <c r="H7" i="2"/>
  <c r="H6" i="2"/>
  <c r="H5" i="2"/>
  <c r="H4" i="2"/>
  <c r="H3" i="2"/>
  <c r="I45" i="2" l="1"/>
  <c r="J45" i="2" s="1"/>
  <c r="D45" i="2"/>
  <c r="C45" i="2" s="1"/>
  <c r="I108" i="2" l="1"/>
  <c r="J108" i="2" s="1"/>
  <c r="I106" i="2"/>
  <c r="J106" i="2" s="1"/>
  <c r="J105" i="2"/>
  <c r="J101" i="2"/>
  <c r="J100" i="2"/>
  <c r="J99" i="2"/>
  <c r="I96" i="2"/>
  <c r="I95" i="2"/>
  <c r="I94" i="2"/>
  <c r="I93" i="2"/>
  <c r="I90" i="2"/>
  <c r="I89" i="2"/>
  <c r="I88" i="2"/>
  <c r="I87" i="2"/>
  <c r="I86" i="2"/>
  <c r="I84" i="2"/>
  <c r="I82" i="2"/>
  <c r="I81" i="2"/>
  <c r="I79" i="2"/>
  <c r="I78" i="2"/>
  <c r="I77" i="2"/>
  <c r="I76" i="2"/>
  <c r="I75" i="2"/>
  <c r="I74" i="2"/>
  <c r="I73" i="2"/>
  <c r="I71" i="2"/>
  <c r="I69" i="2"/>
  <c r="I68" i="2"/>
  <c r="I67" i="2"/>
  <c r="I66" i="2"/>
  <c r="I62" i="2"/>
  <c r="I59" i="2"/>
  <c r="I58" i="2"/>
  <c r="I57" i="2"/>
  <c r="I54" i="2"/>
  <c r="I53" i="2"/>
  <c r="I50" i="2"/>
  <c r="I42" i="2"/>
  <c r="I40" i="2"/>
  <c r="I39" i="2"/>
  <c r="I38" i="2"/>
  <c r="I37" i="2"/>
  <c r="I36" i="2"/>
  <c r="I35" i="2"/>
  <c r="I34" i="2"/>
  <c r="I33" i="2"/>
  <c r="I32" i="2"/>
  <c r="I31" i="2"/>
  <c r="I26" i="2"/>
  <c r="I19" i="2"/>
  <c r="I15" i="2" l="1"/>
  <c r="J15" i="2" s="1"/>
  <c r="I104" i="2"/>
  <c r="J104" i="2" s="1"/>
  <c r="I109" i="2"/>
  <c r="J109" i="2" s="1"/>
  <c r="I98" i="2"/>
  <c r="J98" i="2" s="1"/>
  <c r="I107" i="2"/>
  <c r="J107" i="2" s="1"/>
  <c r="I103" i="2"/>
  <c r="J103" i="2" s="1"/>
  <c r="I102" i="2"/>
  <c r="J102" i="2" s="1"/>
  <c r="D109" i="2"/>
  <c r="C109" i="2" s="1"/>
  <c r="D108" i="2"/>
  <c r="C108" i="2" s="1"/>
  <c r="D107" i="2"/>
  <c r="C107" i="2" s="1"/>
  <c r="D49" i="2"/>
  <c r="C49" i="2" s="1"/>
  <c r="D48" i="2"/>
  <c r="C48" i="2" s="1"/>
  <c r="D42" i="2"/>
  <c r="C42" i="2" s="1"/>
  <c r="D36" i="2" l="1"/>
  <c r="C36" i="2" s="1"/>
  <c r="D31" i="2"/>
  <c r="C31" i="2" s="1"/>
  <c r="D34" i="2"/>
  <c r="C34" i="2" s="1"/>
  <c r="D71" i="2"/>
  <c r="C71" i="2" s="1"/>
  <c r="D106" i="2" l="1"/>
  <c r="C106" i="2" s="1"/>
  <c r="D105" i="2"/>
  <c r="C105" i="2" s="1"/>
  <c r="D104" i="2"/>
  <c r="C104" i="2" s="1"/>
  <c r="D88" i="2"/>
  <c r="C88" i="2" s="1"/>
  <c r="D87" i="2"/>
  <c r="C87" i="2" s="1"/>
  <c r="D86" i="2"/>
  <c r="C86" i="2" s="1"/>
  <c r="D85" i="2"/>
  <c r="C85" i="2" s="1"/>
  <c r="D84" i="2"/>
  <c r="C84" i="2" s="1"/>
  <c r="D89" i="2"/>
  <c r="C89" i="2" s="1"/>
  <c r="D90" i="2"/>
  <c r="C90" i="2" s="1"/>
  <c r="D91" i="2"/>
  <c r="C91" i="2" s="1"/>
  <c r="D92" i="2"/>
  <c r="C92" i="2" s="1"/>
  <c r="D93" i="2"/>
  <c r="C93" i="2" s="1"/>
  <c r="D94" i="2"/>
  <c r="C94" i="2" s="1"/>
  <c r="D95" i="2"/>
  <c r="C95" i="2" s="1"/>
  <c r="D83" i="2"/>
  <c r="C83" i="2" s="1"/>
  <c r="D82" i="2"/>
  <c r="C82" i="2" s="1"/>
  <c r="D81" i="2"/>
  <c r="C81" i="2" s="1"/>
  <c r="D80" i="2"/>
  <c r="C80" i="2" s="1"/>
  <c r="D79" i="2"/>
  <c r="C79" i="2" s="1"/>
  <c r="D78" i="2"/>
  <c r="C78" i="2" s="1"/>
  <c r="D77" i="2"/>
  <c r="C77" i="2" s="1"/>
  <c r="D76" i="2"/>
  <c r="C76" i="2" s="1"/>
  <c r="D75" i="2"/>
  <c r="C75" i="2" s="1"/>
  <c r="D74" i="2"/>
  <c r="C74" i="2" s="1"/>
  <c r="D73" i="2"/>
  <c r="C73" i="2" s="1"/>
  <c r="D72" i="2"/>
  <c r="C72" i="2" s="1"/>
  <c r="D70" i="2"/>
  <c r="C70" i="2" s="1"/>
  <c r="D69" i="2"/>
  <c r="C69" i="2" s="1"/>
  <c r="D67" i="2"/>
  <c r="C67" i="2" s="1"/>
  <c r="D68" i="2"/>
  <c r="C68" i="2" s="1"/>
  <c r="D66" i="2"/>
  <c r="C66" i="2" s="1"/>
  <c r="D65" i="2"/>
  <c r="C65" i="2" s="1"/>
  <c r="D64" i="2"/>
  <c r="C64" i="2" s="1"/>
  <c r="D63" i="2"/>
  <c r="C63" i="2" s="1"/>
  <c r="D62" i="2"/>
  <c r="C62" i="2" s="1"/>
  <c r="D96" i="2"/>
  <c r="C96" i="2" s="1"/>
  <c r="D97" i="2"/>
  <c r="C97" i="2" s="1"/>
  <c r="D99" i="2"/>
  <c r="C99" i="2" s="1"/>
  <c r="D98" i="2"/>
  <c r="C98" i="2" s="1"/>
  <c r="D100" i="2"/>
  <c r="C100" i="2" s="1"/>
  <c r="D101" i="2"/>
  <c r="C101" i="2" s="1"/>
  <c r="D102" i="2"/>
  <c r="C102" i="2" s="1"/>
  <c r="D103" i="2"/>
  <c r="C103" i="2" s="1"/>
  <c r="D60" i="2" l="1"/>
  <c r="C60" i="2" s="1"/>
  <c r="D59" i="2"/>
  <c r="C59" i="2" s="1"/>
  <c r="D58" i="2"/>
  <c r="C58" i="2" s="1"/>
  <c r="D57" i="2"/>
  <c r="C57" i="2" s="1"/>
  <c r="D56" i="2"/>
  <c r="C56" i="2" s="1"/>
  <c r="D55" i="2"/>
  <c r="C55" i="2" s="1"/>
  <c r="D54" i="2"/>
  <c r="C54" i="2" s="1"/>
  <c r="D53" i="2"/>
  <c r="C53" i="2" s="1"/>
  <c r="D52" i="2"/>
  <c r="C52" i="2" s="1"/>
  <c r="D51" i="2"/>
  <c r="C51" i="2" s="1"/>
  <c r="D50" i="2"/>
  <c r="C50" i="2" s="1"/>
  <c r="D47" i="2"/>
  <c r="C47" i="2" s="1"/>
  <c r="D46" i="2"/>
  <c r="C46" i="2" s="1"/>
  <c r="D44" i="2"/>
  <c r="C44" i="2" s="1"/>
  <c r="D43" i="2"/>
  <c r="C43" i="2" s="1"/>
  <c r="D41" i="2"/>
  <c r="C41" i="2" s="1"/>
  <c r="D40" i="2"/>
  <c r="C40" i="2" s="1"/>
  <c r="D39" i="2"/>
  <c r="C39" i="2" s="1"/>
  <c r="D38" i="2"/>
  <c r="C38" i="2" s="1"/>
  <c r="D37" i="2"/>
  <c r="C37" i="2" s="1"/>
  <c r="C35" i="2"/>
  <c r="D33" i="2"/>
  <c r="C33" i="2" s="1"/>
  <c r="D32" i="2"/>
  <c r="C32" i="2" s="1"/>
  <c r="D30" i="2"/>
  <c r="C30" i="2" s="1"/>
  <c r="D29" i="2"/>
  <c r="C29" i="2" s="1"/>
  <c r="D28" i="2"/>
  <c r="C28" i="2" s="1"/>
  <c r="D27" i="2"/>
  <c r="C27" i="2" s="1"/>
  <c r="D26" i="2"/>
  <c r="C26" i="2" s="1"/>
  <c r="D25" i="2"/>
  <c r="C25" i="2" s="1"/>
  <c r="D24" i="2"/>
  <c r="C24" i="2" s="1"/>
  <c r="D23" i="2"/>
  <c r="C23" i="2" s="1"/>
  <c r="D22" i="2"/>
  <c r="C22" i="2" s="1"/>
  <c r="D21" i="2"/>
  <c r="C21" i="2" s="1"/>
  <c r="D20" i="2"/>
  <c r="C20" i="2" s="1"/>
  <c r="D19" i="2"/>
  <c r="C19" i="2" s="1"/>
  <c r="D18" i="2"/>
  <c r="C18" i="2" s="1"/>
  <c r="D17" i="2"/>
  <c r="C17" i="2" s="1"/>
  <c r="D16" i="2"/>
  <c r="C16" i="2" s="1"/>
  <c r="D15" i="2"/>
  <c r="C15" i="2" s="1"/>
  <c r="D14" i="2"/>
  <c r="C14" i="2" s="1"/>
  <c r="D13" i="2"/>
  <c r="C13" i="2" s="1"/>
  <c r="D12" i="2"/>
  <c r="C12" i="2" s="1"/>
  <c r="D11" i="2"/>
  <c r="C11" i="2" s="1"/>
  <c r="D10" i="2"/>
  <c r="C10" i="2" s="1"/>
  <c r="D8" i="2"/>
  <c r="C8" i="2" s="1"/>
  <c r="D7" i="2"/>
  <c r="C7" i="2" s="1"/>
  <c r="D6" i="2"/>
  <c r="C6" i="2" s="1"/>
  <c r="D5" i="2"/>
  <c r="C5" i="2" s="1"/>
  <c r="C4" i="2"/>
  <c r="D3" i="2"/>
  <c r="C3" i="2" s="1"/>
  <c r="D2" i="2"/>
  <c r="C2" i="2" s="1"/>
  <c r="D9" i="2"/>
  <c r="C9" i="2" s="1"/>
  <c r="D61" i="2" l="1"/>
  <c r="C61" i="2" s="1"/>
  <c r="N63" i="2"/>
  <c r="H63" i="2" l="1"/>
  <c r="N23" i="2"/>
  <c r="H23" i="2" l="1"/>
  <c r="I23" i="2" s="1"/>
  <c r="J34" i="2"/>
  <c r="J91" i="2" l="1"/>
  <c r="J85" i="2"/>
  <c r="J70" i="2" l="1"/>
  <c r="J21" i="2"/>
  <c r="J33" i="2"/>
  <c r="I3" i="2" l="1"/>
  <c r="J3" i="2" s="1"/>
  <c r="J97" i="2" l="1"/>
  <c r="J95" i="2"/>
  <c r="J89" i="2"/>
  <c r="J93" i="2"/>
  <c r="J90" i="2"/>
  <c r="J88" i="2"/>
  <c r="J87" i="2"/>
  <c r="J84" i="2"/>
  <c r="J83" i="2"/>
  <c r="J81" i="2"/>
  <c r="J80" i="2"/>
  <c r="J79" i="2"/>
  <c r="J77" i="2"/>
  <c r="J75" i="2"/>
  <c r="J74" i="2"/>
  <c r="J72" i="2"/>
  <c r="J71" i="2"/>
  <c r="J69" i="2"/>
  <c r="J67" i="2"/>
  <c r="J66" i="2"/>
  <c r="J62" i="2"/>
  <c r="J60" i="2"/>
  <c r="J59" i="2"/>
  <c r="J58" i="2"/>
  <c r="J57" i="2"/>
  <c r="J56" i="2"/>
  <c r="J55" i="2"/>
  <c r="J54" i="2"/>
  <c r="J53" i="2"/>
  <c r="J51" i="2"/>
  <c r="J49" i="2"/>
  <c r="J48" i="2"/>
  <c r="J47" i="2"/>
  <c r="J46" i="2"/>
  <c r="J43" i="2"/>
  <c r="J42" i="2"/>
  <c r="J40" i="2"/>
  <c r="J39" i="2"/>
  <c r="J38" i="2"/>
  <c r="J37" i="2"/>
  <c r="J36" i="2"/>
  <c r="J32" i="2"/>
  <c r="J31" i="2"/>
  <c r="J28" i="2"/>
  <c r="I27" i="2"/>
  <c r="J25" i="2"/>
  <c r="J24" i="2"/>
  <c r="J20" i="2"/>
  <c r="J19" i="2"/>
  <c r="J16" i="2"/>
  <c r="J14" i="2"/>
  <c r="J13" i="2"/>
  <c r="J12" i="2"/>
  <c r="I9" i="2"/>
  <c r="J4" i="2"/>
  <c r="H2" i="2"/>
  <c r="I29" i="2" l="1"/>
  <c r="J29" i="2" s="1"/>
  <c r="J30" i="2"/>
  <c r="J18" i="2"/>
  <c r="J23" i="2"/>
  <c r="J27" i="2"/>
  <c r="J52" i="2"/>
  <c r="J22" i="2"/>
  <c r="J50" i="2"/>
  <c r="J78" i="2"/>
  <c r="J82" i="2"/>
  <c r="J86" i="2"/>
  <c r="J92" i="2"/>
  <c r="J96" i="2"/>
  <c r="J17" i="2"/>
  <c r="J26" i="2"/>
  <c r="J35" i="2"/>
  <c r="J44" i="2"/>
  <c r="J68" i="2"/>
  <c r="J73" i="2"/>
  <c r="J41" i="2"/>
  <c r="J61" i="2"/>
  <c r="J76" i="2"/>
  <c r="J11" i="2"/>
  <c r="I10" i="2"/>
  <c r="J10" i="2" s="1"/>
  <c r="J5" i="2"/>
  <c r="I2" i="2"/>
  <c r="J6" i="2"/>
  <c r="J9" i="2"/>
  <c r="J2" i="2" l="1"/>
  <c r="J8" i="2"/>
  <c r="J94" i="2" l="1"/>
  <c r="N64" i="2"/>
  <c r="N65" i="2"/>
  <c r="H65" i="2" l="1"/>
  <c r="H64" i="2"/>
  <c r="J63" i="2"/>
  <c r="I7" i="2"/>
  <c r="J7" i="2" s="1"/>
  <c r="J65" i="2" l="1"/>
  <c r="J64" i="2"/>
</calcChain>
</file>

<file path=xl/sharedStrings.xml><?xml version="1.0" encoding="utf-8"?>
<sst xmlns="http://schemas.openxmlformats.org/spreadsheetml/2006/main" count="812" uniqueCount="322">
  <si>
    <t>koffie</t>
  </si>
  <si>
    <t>thee</t>
  </si>
  <si>
    <t>aardappelen</t>
  </si>
  <si>
    <t>rietsuiker</t>
  </si>
  <si>
    <t>bananen</t>
  </si>
  <si>
    <t>rundsvlees</t>
  </si>
  <si>
    <t>bier</t>
  </si>
  <si>
    <t>boter</t>
  </si>
  <si>
    <t>chocolade</t>
  </si>
  <si>
    <t>komkommer</t>
  </si>
  <si>
    <t>dadels</t>
  </si>
  <si>
    <t>eieren</t>
  </si>
  <si>
    <t>sla</t>
  </si>
  <si>
    <t>mango</t>
  </si>
  <si>
    <t>pizza margherita</t>
  </si>
  <si>
    <t>varkensvlees</t>
  </si>
  <si>
    <t>chips</t>
  </si>
  <si>
    <t>cashewnoten</t>
  </si>
  <si>
    <t>aubergine</t>
  </si>
  <si>
    <t>prei</t>
  </si>
  <si>
    <t>courgette</t>
  </si>
  <si>
    <t>selder</t>
  </si>
  <si>
    <t>artisjok</t>
  </si>
  <si>
    <t>erwten</t>
  </si>
  <si>
    <t>witte kool</t>
  </si>
  <si>
    <t>paddestoelen</t>
  </si>
  <si>
    <t>paprika</t>
  </si>
  <si>
    <t>pastinaak</t>
  </si>
  <si>
    <t>rode biet</t>
  </si>
  <si>
    <t>snijbonen</t>
  </si>
  <si>
    <t>spinazie</t>
  </si>
  <si>
    <t>ui</t>
  </si>
  <si>
    <t>witloof</t>
  </si>
  <si>
    <t>radijs</t>
  </si>
  <si>
    <t>product</t>
  </si>
  <si>
    <t>eenheid</t>
  </si>
  <si>
    <t>volume of gewicht</t>
  </si>
  <si>
    <t>gram</t>
  </si>
  <si>
    <t>ml</t>
  </si>
  <si>
    <t>verpakking</t>
  </si>
  <si>
    <t>zak 2,5 kg</t>
  </si>
  <si>
    <t>Belgisch aandeel</t>
  </si>
  <si>
    <t>Buitenlands aandeel</t>
  </si>
  <si>
    <t>250 g</t>
  </si>
  <si>
    <t>per stuk</t>
  </si>
  <si>
    <t>omschrijving</t>
  </si>
  <si>
    <t>diepvries frieten</t>
  </si>
  <si>
    <t>zak 1 kg</t>
  </si>
  <si>
    <t>400 g</t>
  </si>
  <si>
    <t>200 g</t>
  </si>
  <si>
    <t>800 g</t>
  </si>
  <si>
    <t>1 kg</t>
  </si>
  <si>
    <t>100 g</t>
  </si>
  <si>
    <t>peer</t>
  </si>
  <si>
    <t>confituur</t>
  </si>
  <si>
    <t>geraspte kaas</t>
  </si>
  <si>
    <t>halfvolle melk</t>
  </si>
  <si>
    <t>pindakaas</t>
  </si>
  <si>
    <t>wortelen</t>
  </si>
  <si>
    <t>zonnebloemolie</t>
  </si>
  <si>
    <t>1 L</t>
  </si>
  <si>
    <t>margarine</t>
  </si>
  <si>
    <t>mayonaise</t>
  </si>
  <si>
    <t>bakje 500 g</t>
  </si>
  <si>
    <t>salami</t>
  </si>
  <si>
    <t>suiker</t>
  </si>
  <si>
    <t>varkensworst</t>
  </si>
  <si>
    <t>bokaal 350 g</t>
  </si>
  <si>
    <t>doosje 250 g</t>
  </si>
  <si>
    <t>8 stuks</t>
  </si>
  <si>
    <t>knolselder</t>
  </si>
  <si>
    <t>spek</t>
  </si>
  <si>
    <t>nectarine</t>
  </si>
  <si>
    <t>spaghetti</t>
  </si>
  <si>
    <t>perzik</t>
  </si>
  <si>
    <t>witte rijst</t>
  </si>
  <si>
    <t>roomijs</t>
  </si>
  <si>
    <t>rundergehakt</t>
  </si>
  <si>
    <t>yoghurt</t>
  </si>
  <si>
    <t>foto's</t>
  </si>
  <si>
    <t>barcode</t>
  </si>
  <si>
    <t>6 stuks</t>
  </si>
  <si>
    <t>wit brood</t>
  </si>
  <si>
    <t>bruin brood</t>
  </si>
  <si>
    <t>3 stuks</t>
  </si>
  <si>
    <t>420 g</t>
  </si>
  <si>
    <t>450 g</t>
  </si>
  <si>
    <t>1,8 kg</t>
  </si>
  <si>
    <t>500 g</t>
  </si>
  <si>
    <t>375 g</t>
  </si>
  <si>
    <t>550 ml</t>
  </si>
  <si>
    <t>750 g</t>
  </si>
  <si>
    <t>100 builtjes</t>
  </si>
  <si>
    <t>350 g</t>
  </si>
  <si>
    <t>wraps</t>
  </si>
  <si>
    <t xml:space="preserve">cl </t>
  </si>
  <si>
    <t>fles 750 cl</t>
  </si>
  <si>
    <t>1,5 kg</t>
  </si>
  <si>
    <t>150 g</t>
  </si>
  <si>
    <t>chorizo</t>
  </si>
  <si>
    <t>pitavlees</t>
  </si>
  <si>
    <t>slagroom</t>
  </si>
  <si>
    <t>bak 12 x 25 cl</t>
  </si>
  <si>
    <t>oorsprong</t>
  </si>
  <si>
    <t>aardbeien</t>
  </si>
  <si>
    <t>apenootjes</t>
  </si>
  <si>
    <t>sinaasappel</t>
  </si>
  <si>
    <t>olijfolie</t>
  </si>
  <si>
    <t>ananas</t>
  </si>
  <si>
    <t>appelmoes</t>
  </si>
  <si>
    <t>appelsap</t>
  </si>
  <si>
    <t>uit België</t>
  </si>
  <si>
    <t>uit Spanje</t>
  </si>
  <si>
    <t>uit Chili</t>
  </si>
  <si>
    <t>uit Zuid-Afrika</t>
  </si>
  <si>
    <t>uit Egypte</t>
  </si>
  <si>
    <t>uit Ecuador</t>
  </si>
  <si>
    <t>uit Frankrijk</t>
  </si>
  <si>
    <t>uit Vietnam</t>
  </si>
  <si>
    <t>uit Ivoorkust</t>
  </si>
  <si>
    <t>uit Ethiopië</t>
  </si>
  <si>
    <t>uit Italië</t>
  </si>
  <si>
    <t>uit Tunesië</t>
  </si>
  <si>
    <t>uit Peru</t>
  </si>
  <si>
    <t>uit Cuba</t>
  </si>
  <si>
    <t>uit Mexico</t>
  </si>
  <si>
    <t>uit Indonesië</t>
  </si>
  <si>
    <t>amandelnoten</t>
  </si>
  <si>
    <t>uit de Verenigde Staten</t>
  </si>
  <si>
    <t>commentaar</t>
  </si>
  <si>
    <t>1L</t>
  </si>
  <si>
    <t>vlootje 250 g</t>
  </si>
  <si>
    <t>bundel 500 g</t>
  </si>
  <si>
    <t>bundel 100 g</t>
  </si>
  <si>
    <t>druiven</t>
  </si>
  <si>
    <t>per tros</t>
  </si>
  <si>
    <t>bron</t>
  </si>
  <si>
    <t>sinaasappelsap</t>
  </si>
  <si>
    <t>tarwebloem</t>
  </si>
  <si>
    <t>kippegehakt</t>
  </si>
  <si>
    <t>chocolademousse</t>
  </si>
  <si>
    <t>Lokaal, seizoensfruit heeft over het algemeen een veel lagere watervoetafdruk dan ingevoerd fruit.</t>
  </si>
  <si>
    <t>Om koffie te telen is zeer veel water nodig. Doordat de wereldconsumptie aan koffie sterk stijgt, wordt er meer en meer water gebruikt voor koffie. Een alternatief is thee, dat een veel lagere watervoetafdruk heeft.</t>
  </si>
  <si>
    <t xml:space="preserve">De meeste tarwe voor bloem wordt ingevoerd. Wit brood heeft een watervoetafdruk die 40% hoger ligt dan bruin brood. </t>
  </si>
  <si>
    <t xml:space="preserve">De meeste tarwe voor bloem wordt ingevoerd. Bruin brood heeft een watervoetafdruk die 40% lager ligt dan bruin brood. </t>
  </si>
  <si>
    <t>Deze is hoger dan van bier, maar lager dan van Spaanse wijn.</t>
  </si>
  <si>
    <t>Deze is hoger dan van bier en van Franse of Italiaanse wijn.</t>
  </si>
  <si>
    <t>Olijven uit Spanje hebben een veel lagere watervoetafdruk dan uit Tunesië.</t>
  </si>
  <si>
    <t>De helft van de watervoetafdruk is afkomstig van de kaas die op de pizza ligt. Pizza's zonder kaas zoals Romana hebben een veel lagere watervoetafdruk.</t>
  </si>
  <si>
    <t>De watervoetafdruk van thee is minder dan de helft dan van koffie.</t>
  </si>
  <si>
    <t>Deze is bijna 10 maal hoger dan van Belgische tomaten.</t>
  </si>
  <si>
    <t>prijs</t>
  </si>
  <si>
    <t>WVA /kg of WVA/l</t>
  </si>
  <si>
    <t>WVA</t>
  </si>
  <si>
    <t>walnoten</t>
  </si>
  <si>
    <t>tofu</t>
  </si>
  <si>
    <t>sojadrink</t>
  </si>
  <si>
    <t>170 g</t>
  </si>
  <si>
    <t>1 l</t>
  </si>
  <si>
    <t>quorn</t>
  </si>
  <si>
    <t>lamsvlees</t>
  </si>
  <si>
    <t>aardbeien spanje</t>
  </si>
  <si>
    <t xml:space="preserve">aardbeien   </t>
  </si>
  <si>
    <t>pink lady</t>
  </si>
  <si>
    <t>bloemkool</t>
  </si>
  <si>
    <t>brocoli</t>
  </si>
  <si>
    <t>varkensgehakt</t>
  </si>
  <si>
    <t>gemengd gehakt</t>
  </si>
  <si>
    <t>Belgische kaas</t>
  </si>
  <si>
    <t>4 stuks</t>
  </si>
  <si>
    <t>hamburger</t>
  </si>
  <si>
    <t>olijven spanje</t>
  </si>
  <si>
    <t>olijven turkije</t>
  </si>
  <si>
    <t xml:space="preserve">kip </t>
  </si>
  <si>
    <t>volle melk</t>
  </si>
  <si>
    <t>rode wijn frankrijk</t>
  </si>
  <si>
    <t>rode wijn italie</t>
  </si>
  <si>
    <t>rode wijn spanje</t>
  </si>
  <si>
    <t>tomaat belgie</t>
  </si>
  <si>
    <t>tomaat spanje</t>
  </si>
  <si>
    <t>appels</t>
  </si>
  <si>
    <t>stokbrood</t>
  </si>
  <si>
    <t>asperges peru</t>
  </si>
  <si>
    <t>asperges belgie</t>
  </si>
  <si>
    <t>appelsiensap</t>
  </si>
  <si>
    <t>cola</t>
  </si>
  <si>
    <t>spuitwater</t>
  </si>
  <si>
    <t>plat water</t>
  </si>
  <si>
    <t>280 g</t>
  </si>
  <si>
    <t>soja drink</t>
  </si>
  <si>
    <t>2 L</t>
  </si>
  <si>
    <t>niet bruisend water</t>
  </si>
  <si>
    <t>200 ml</t>
  </si>
  <si>
    <t>vegan burger</t>
  </si>
  <si>
    <t>perestroop</t>
  </si>
  <si>
    <t>tros 8 bananen</t>
  </si>
  <si>
    <t>pakje 140 g</t>
  </si>
  <si>
    <t>De watervoetafdruk van komkommers die hier in onverwarmde serres worden geteeld ligt tot zes maal lagere dan van komkommers die uit zuiderse landen worden ingevoerd.</t>
  </si>
  <si>
    <t>Deze is meer dan 5 maal lager dan van melk.</t>
  </si>
  <si>
    <t>Deze ligt 8 maal lager dan van rundsvlees.</t>
  </si>
  <si>
    <t>De suiker is de belangrijkste component voor de watervoetafdruk (ongeveer 50%). Cafeïne en vanille bepalen het buitenlands aandeel.</t>
  </si>
  <si>
    <t>Deze is bijna 10 maal lager dan van Spaanse tomaten.</t>
  </si>
  <si>
    <t>spruiten</t>
  </si>
  <si>
    <t>Hoeveel water uit het buitenland komt, hangt af van de oorsprong van de basisproducten zoals de aardappelen..</t>
  </si>
  <si>
    <t>Hoeveel water uit het buitenland komt, hangt af van de oorsprong basisproducten zoals graan, mout.. die al dan niet ingevoerd worden. De watervoetafdruk is wel kleiner dan van wijn.</t>
  </si>
  <si>
    <t>Deze is veel lager dan van bijvoorbeeld Spaanse aardbeien (320 liter/1 kg).</t>
  </si>
  <si>
    <t>Deze is veel hoger dan van Belgische aardbeien (170 liter/1 kg).</t>
  </si>
  <si>
    <t>uit China</t>
  </si>
  <si>
    <t>China is één van de grootste producenten van apenootjes. Het waterverbruik bedraagt er de helft van de productie in India.</t>
  </si>
  <si>
    <t>Ingevoerd fruit heeft over het algemeen een veel hogere watervoetafdruk dan lokaal, seizoensfruit. Belgische appels hebben een watervoetafdruk die slechts 260l/kg bedraagt.</t>
  </si>
  <si>
    <t>Lokaal appelsap heeft over het algemeen een lagere watervoetafdruk dan geïmporteerd appelsap.</t>
  </si>
  <si>
    <t>Aubergines kunnen ook in België of bijvoorbeeld Frankrijk geteeld worden, met een veel lagere watervoetafdruk.</t>
  </si>
  <si>
    <t>Veel van onze tarwe wordt geïmporteerd. Franse tarwe heeft een relatief lage watervoetafdruk.</t>
  </si>
  <si>
    <t>Lokale, seizoensgebonden groenten hebben een lage watervoetafdruk.</t>
  </si>
  <si>
    <t>Het hele jaar door zijn er asperges te krijgen uit Peru, maar die worden geteeld in een regio met grote waterproblemen.</t>
  </si>
  <si>
    <t>Deze ligt 15 maal lager dan van rundsvlees.</t>
  </si>
  <si>
    <t>Dit is niet veel, maar nog steeds 5 maal hoger dan van kraantjeswater.</t>
  </si>
  <si>
    <t>In België kan men broccoli telen met veel minder water dan in Zuiderse landen zoals Italië.</t>
  </si>
  <si>
    <t>Deze is veel hoger, zelfs hoger dan van rundsvlees.</t>
  </si>
  <si>
    <t>Deze  is hoog door enerzijds de chocolade, maar ook door de melk. Plantaardige alternatieven scoren beter.</t>
  </si>
  <si>
    <t>Dit is een stuk lager dan van pindakaas (7530 l/kg) of dan van choco.</t>
  </si>
  <si>
    <t>Dit is zeer veel, wetende dat Saoudi-Arabië een land is met een zeer hoge waterschaarste.</t>
  </si>
  <si>
    <t>Geïmporteerd fruit heeft over het algemeen een grotere watervoetafdruk dan lokaal fruit. Indien het transport per vliegtuig gebeurt, wordt de ecologische voetafdruk nog groter.</t>
  </si>
  <si>
    <t>Deze is 3 maal kleiner dan van boter doordat margarine volledig plantaardig is.</t>
  </si>
  <si>
    <t>In België kan men paprika's in niet verwarmde serres telen, die een veel lagere watervoetafdruk hebben.</t>
  </si>
  <si>
    <t>Deegwaren hebben een grotere watervoetafdruk dan aardappelen. Witte spaghetti heeft een watervoetafdruk die 40 % hoger ligt dan van volkorenspaghetti.</t>
  </si>
  <si>
    <t>De watervoetafdruk van pindakaas of van choco is veel hoger dan van confituur en volledig buitenlands.</t>
  </si>
  <si>
    <t>Rietsuiker heeft een watervoetafdruk die dubbel zo groot is als van bietsuiker. Suikerriet wordt vaak geïrrigeerd, wat nefast kan zijn voor de waterbeschikbaarheid.</t>
  </si>
  <si>
    <t>Witte rijst heeft een hoge watervoetafdruk, en komt in bepaalde gevallen uit landen met een lage waterbeschikbaarheid zoals Egypte.</t>
  </si>
  <si>
    <t>Deze is zeer laag ten opzichte van bijvoorbeeld pindakaas of choco.</t>
  </si>
  <si>
    <t>Deze is maar de helft dan van rietsuiker, die afkomstig is uit tropische landen.</t>
  </si>
  <si>
    <t>Deze is maar de helft van varkensvlees.</t>
  </si>
  <si>
    <t>Zelfs indien het vlees uit België afkomstig is, is het buitenlands wateraandeel belangrijk doordat het veevoeder geïmporteerd wordt uit bijvoorbeeld Zuid-Amerika.</t>
  </si>
  <si>
    <t>Zelfs indien het vlees uit België afkomstig is, is het buitenlands wateraandeel belangrijk doordat het veevoeder geïmporteerd wordt uit bijvoorbeeld Zuid-Amerika. Varkensvlees scoort wel beter dan rundsvlees</t>
  </si>
  <si>
    <t xml:space="preserve">Zelfs indien de kaas uit België afkomstig is, is het buitenlands wateraandeel belangrijk doordat het veevoeder geïmporteerd wordt uit bijvoorbeeld Zuid-Amerika. </t>
  </si>
  <si>
    <t xml:space="preserve">Zelfs indien de melk uit België afkomstig is, is het buitenlands wateraandeel belangrijk doordat het veevoeder geïmporteerd wordt uit bijvoorbeeld Zuid-Amerika. </t>
  </si>
  <si>
    <t xml:space="preserve">Zelfs indien het roomijs uit België afkomstig is, is het buitenlands wateraandeel belangrijk doordat het veevoeder geïmporteerd wordt uit bijvoorbeeld Zuid-Amerika. </t>
  </si>
  <si>
    <t xml:space="preserve">Zelfs indien het vlees uit België afkomstig is, is het buitenlands wateraandeel belangrijk doordat het veevoeder geïmporteerd wordt uit bijvoorbeeld Zuid-Amerika. </t>
  </si>
  <si>
    <t xml:space="preserve">Zelfs indien het slagroom uit België afkomstig is, is het buitenlands wateraandeel belangrijk doordat het veevoeder geïmporteerd wordt uit bijvoorbeeld Zuid-Amerika. </t>
  </si>
  <si>
    <t xml:space="preserve">Zelfs indien het spek uit België afkomstig is, is het buitenlands wateraandeel belangrijk doordat het veevoeder geïmporteerd wordt uit bijvoorbeeld Zuid-Amerika. </t>
  </si>
  <si>
    <t>Zelfs indien het varkensvlees uit België afkomstig is, is het buitenlands wateraandeel belangrijk doordat het veevoeder geïmporteerd wordt uit bijvoorbeeld Zuid-Amerika.</t>
  </si>
  <si>
    <t>Ananas moet altijd ingevoerd worden, maar als dit per vliegtuig gebeurt, dan is de ecologische voetafdruk aanzienlijk.</t>
  </si>
  <si>
    <t>Zelfs indien de boter uit België afkomstig is, is het buitenlands wateraandeel belangrijk doordat het veevoeder geïmporteerd wordt uit bijvoorbeeld Zuid-Amerika.</t>
  </si>
  <si>
    <t>Noten leveren veel eiwitten en vetten. De watervoetafdruk van amandelnoten is wel dubbel zo hoog als van walnoten (5080 l/kg).</t>
  </si>
  <si>
    <t>Noten leveren veel eiwitten en vetten. De watervoetafdruk van walnoten is vergelijkbaar met die van apenootjes, en lager dan van noten zoals cashewnoten of amandelnoten.</t>
  </si>
  <si>
    <t>Dit is zeer hoog. Vietnam is één van de grootste producenten, maar vaak worden noten uit Afrika eerst naar Vietnam getransporteerd waar ze verwerkt worden.</t>
  </si>
  <si>
    <t>Lokaal, seizoensgebonden fruit heeft een lage watervoetafdruk.</t>
  </si>
  <si>
    <t>De watervoetafdruk van aardappelen is relatief laag en lager dan van pasta of van rijst.</t>
  </si>
  <si>
    <t>Spaanse sinaasappels zijn zeer gewild, maar lokale boeren maken zich zorgen door de aanhoudende droogtes.</t>
  </si>
  <si>
    <t>Artisjokken kunnen ook in België of bijvoorbeeld Frankrijk geteeld worden, en met een veel lagere watervoetafdruk.</t>
  </si>
  <si>
    <t>bio-aardbeien</t>
  </si>
  <si>
    <t>avocado</t>
  </si>
  <si>
    <t xml:space="preserve">avocado </t>
  </si>
  <si>
    <t>Olijven uit Tunesië hebben een veel hogere watervoetafdruk dan uit Spanje.</t>
  </si>
  <si>
    <t>uit Saoudi-Arabie</t>
  </si>
  <si>
    <t>Chili is een belangrijke producent van avocado's. De avocado's worden er vaak in droge gebieden geteeld.</t>
  </si>
  <si>
    <t>In België kan men in niet-verwarmde serres courgettes telen met veel minder water dan in Zuiderse landen zoals Italië.</t>
  </si>
  <si>
    <t>Bananen worden per boot ingevoerd. De ecologische voetafdruk is dan ook niet zo hoog als bij exotisch fruit dat per vliegtuig wordt ingevoerd (bijvoorbeeld ananas).</t>
  </si>
  <si>
    <t>Aardappelen hebben een relatief lage watervoetafdruk, frieten dus ook. Vooral het frituurvet heeft een hoge voetafdruk.</t>
  </si>
  <si>
    <t>Zelfs indien het vlees uit België afkomstig is, is het buitenlands wateraandeel belangrijk doordat het veevoeder geïmporteerd wordt uit bijvoorbeeld Zuid-Amerika. Kip scoort wel beter dan varkens- of rundsvlees, maar minder goed dan plantaardige vleesvervangers.</t>
  </si>
  <si>
    <t>Zelfs indien de kip uit België afkomstig is, is het buitenlands wateraandeel belangrijk doordat het veevoeder geïmporteerd wordt uit bijvoorbeeld Zuid-Amerika. Kip scoort wel beter dan varkens- of rundsvlees, maar minder goed dan plantaardige vleesvervangers.</t>
  </si>
  <si>
    <t>Zelfs indien het vlees uit België afkomstig is, is het buitenlands wateraandeel belangrijk doordat het veevoeder geïmporteerd wordt uit bijvoorbeeld Zuid-Amerika. Kip scoort wel beter dan varkens- of rundsvlees maar minder goed dan plantaardige vleesvervangers.</t>
  </si>
  <si>
    <t>Zelfs indien de melk uit België afkomstig is, is het buitenlands wateraandeel belangrijk doordat het veevoeder geïmporteerd wordt uit bijvoorbeeld Zuid-Amerika. Plantaardige melkvervangers hebben een vijf keer lagere watervoetafdruk.</t>
  </si>
  <si>
    <t>Zelfs indien de melk uit België afkomstig is, is het buitenlands wateraandeel belangrijk doordat het veevoeder geïmporteerd wordt uit bijvoorbeeld Zuid-Amerika. Plantaardige yoghurtvervangers hebben een vijf keer lagere watervoetafdruk.</t>
  </si>
  <si>
    <t>Op het internet vind je recepten voor gebak en andere gerechten waar je eieren vervangt door alternatieven met een lagere watervoetafdruk.</t>
  </si>
  <si>
    <t>1 stuk</t>
  </si>
  <si>
    <t>damesbroek 97% tencel /3% lycra</t>
  </si>
  <si>
    <t>T-shirt - 100% hennep</t>
  </si>
  <si>
    <t>Fleece heeft een zeer lage watervoetafdruk maar staat ter discussie wegens de bijdrage tot de plastic soup</t>
  </si>
  <si>
    <t>Hennep is een natuurlijk vezel met goede kwaliteiten en een lage watervoetafdruk</t>
  </si>
  <si>
    <t>Vele stoffen bestaan uit verschillende vezels.</t>
  </si>
  <si>
    <t>Katoen is een zeer sterke vezel maar met een grote watervoetafdruk en met vaak negatieve gevolgen voor het milieu.</t>
  </si>
  <si>
    <t>Het is niet altijd duidelijk of voor de teelt van biokatoen er minder meer water nodig is dan voor gewoon katoen. De vervuiling is lager, maar de opbrengst per liter water is ook lager.</t>
  </si>
  <si>
    <t>Tencel is een kunstmatige vezel die op een zeer milieuverantwoorde wijze gewonnen wordt uit hout. De watervoetafdruk van tencel is relatief laag (1.080 liter/kg)</t>
  </si>
  <si>
    <t>Viscose is een vezel die via een chemisch proces uit hout of bamboe gewonnen wordt. Dit gebeurt niet altijd in milieuvriendelijke omstandigheden. Het productieproces van tencel is vergelijkbaar maar verloopt veel milieuvriendelijker.</t>
  </si>
  <si>
    <t>Linnen is een natuurlijke vezel met een lage watervoetafdruk in vergelijking met katoen.</t>
  </si>
  <si>
    <t>Wa(l)ter : de watervoetafdruk van 1 kg  'fleece'  is 60 liter. Fleece heeft zoals andere synthetische stoffen een zeer lage watervoetafdruk maar staat ter discussie wegens de bijdrage tot de 'plastic soup'.</t>
  </si>
  <si>
    <t>Wa(l)ter : de watervoetafdruk van 1 kg jeans  is 10.000 liter. Katoen is een zeer sterke vezel maar met een grote watervoetafdruk en met vaak negatieve gevolgen voor het milieu.</t>
  </si>
  <si>
    <t>Wa(l)ter : de watervoetafdruk van 1 kg biokatoen  is 10.000 liter. Het is niet altijd duidelijk of voor de teelt van biokatoen er minder meer water nodig is dan voor gewoon katoen. De vervuiling is lager, maar de opbrengst per liter water is ook lager.</t>
  </si>
  <si>
    <t>Wa(l)ter : de watervoetafdruk van 1 kg viscose is 3.500 liter. Viscose is een vezel die via een chemisch proces uit hout of bamboe gewonnen wordt. Dit gebeurt niet altijd in milieuvriendelijke omstandigheden. Het productieproces van Tencel is vergelijkbaar maar verloopt veel milieuvriendelijker.</t>
  </si>
  <si>
    <t>Wa(l)ter : de watervoetafdruk van 1 kg linnen  is 3.780 liter. Linnen is een natuurlijke vezel met een watervoetafdruk die drie maal lager is dan die van katoen.</t>
  </si>
  <si>
    <t>Wa(l)ter : de watervoetafdruk van 1 kg  hennep is 2.720 liter. Hennep is de natuurlijk vezel met de laagste watervoetafdruk.</t>
  </si>
  <si>
    <t>Wa(l)ter : de watervoetafdruk van 1 kg  hennep is 2.720 liter. Hennep is de natuurlijk vezel met de laagste watervoetafdruk. Door ook katoen te gebruiken is de watervoetafdruk van deze blouse wel hoog.</t>
  </si>
  <si>
    <t>jurk 70 % viscose - 30 % polyester</t>
  </si>
  <si>
    <t>hemd heren 100% linnen</t>
  </si>
  <si>
    <t>blouse 55% hennep - 45 % biokatoen</t>
  </si>
  <si>
    <t xml:space="preserve">fleecetrui </t>
  </si>
  <si>
    <t>12 rollen</t>
  </si>
  <si>
    <t>toiletpapier 2-laags</t>
  </si>
  <si>
    <t>500 vellen</t>
  </si>
  <si>
    <t>printpapier A4 - 80 gram</t>
  </si>
  <si>
    <t>Notabloc - 1000 vellen 70gr keurmerk 'Nordic Swan'</t>
  </si>
  <si>
    <t>1 rol</t>
  </si>
  <si>
    <t>Inpakpapier 200 cm x 70 cm 135 gr</t>
  </si>
  <si>
    <t>Inpakpapier 200 cm x 70 cm 100 gr</t>
  </si>
  <si>
    <t xml:space="preserve">De watervoetafdruk van niet gerecycleerd papier ligt 7 maal hoger dan van gerecycleerd papier. </t>
  </si>
  <si>
    <t>Wa(l)ter : de watervoetafdruk van niet gerecycleerd papier ligt 7 maal hoger dan van gerecycleerd papier. Gerecycleerd papier kan herkend worden aan labels zoals 'Der Blaue Engel', 'Nordic Swan' of 'EU Ecolabel'</t>
  </si>
  <si>
    <t>Wa(l)ter : de watervoetafdruk van papier hangt af van de dikte. Hoe dikker het papier, hoe groter de watervoetafdruk.</t>
  </si>
  <si>
    <t>Wa(l)ter : de watervoetafdruk van niet gerecycleerd toiletpapier ligt 7 maal hoger dan van gerecycleerd toiletpapier. Gerecycleerd toiletpapier kan herkend worden aan labels zoals 'Der Blaue Engel', 'Nordic Swan' of 'EU Ecolabel'.</t>
  </si>
  <si>
    <t>Notabloc - 200 vellen 80 gr</t>
  </si>
  <si>
    <t>printpapier A4 - 80 gram met keurmerk 'der Blaue Engel'</t>
  </si>
  <si>
    <t>appelen</t>
  </si>
  <si>
    <t>appelen pink lady</t>
  </si>
  <si>
    <t xml:space="preserve">bloemkool </t>
  </si>
  <si>
    <t>broccoli</t>
  </si>
  <si>
    <t>gemengd gehakt (50% rund &amp; 50% varken)</t>
  </si>
  <si>
    <t xml:space="preserve">varkensgehakt </t>
  </si>
  <si>
    <t>hamburgers</t>
  </si>
  <si>
    <t>kip</t>
  </si>
  <si>
    <t>olijven</t>
  </si>
  <si>
    <t>pasta</t>
  </si>
  <si>
    <t>rode wijn</t>
  </si>
  <si>
    <t>spruitjes</t>
  </si>
  <si>
    <t>wit stokbrood</t>
  </si>
  <si>
    <t>stroop van peren</t>
  </si>
  <si>
    <t>tomaat</t>
  </si>
  <si>
    <t xml:space="preserve">volle melk </t>
  </si>
  <si>
    <t>asperges</t>
  </si>
  <si>
    <t>toiletpapier 2-laags 100% gerecycleerd</t>
  </si>
  <si>
    <t>Wa(l)ter : de watervoetafdruk van 1 kg  tencel is 1.860 liter. Tencel is een kunstmatige vezel die op een zeer milieuverantwoorde wijze gewonnen wordt uit hout. De watervoetafdruk van tencel is relatief laag.</t>
  </si>
  <si>
    <t>jeans heren 100% katoen</t>
  </si>
  <si>
    <t>jeans dames 100% biokatoen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</si>
</sst>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scheme val="minor"/>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auto="1"/>
      </top>
      <bottom style="thin">
        <color auto="1"/>
      </bottom>
      <diagonal/>
    </border>
  </borders>
  <cellStyleXfs count="3">
    <xf numFmtId="0" fontId="0" fillId="0" borderId="0"/>
    <xf numFmtId="0" fontId="2" fillId="0" borderId="0" applyNumberFormat="0" applyFont="0" applyFill="0" applyBorder="0" applyAlignment="0" applyProtection="0"/>
    <xf numFmtId="0" fontId="5" fillId="0" borderId="0" applyNumberFormat="0" applyFill="0" applyBorder="0" applyAlignment="0" applyProtection="0"/>
  </cellStyleXfs>
  <cellXfs count="35">
    <xf numFmtId="0" fontId="0" fillId="0" borderId="0" xfId="0"/>
    <xf numFmtId="0" fontId="0" fillId="0" borderId="0" xfId="0" applyAlignment="1" applyProtection="1">
      <alignment vertical="top"/>
      <protection locked="0"/>
    </xf>
    <xf numFmtId="3" fontId="0" fillId="0" borderId="0" xfId="0" applyNumberFormat="1" applyAlignment="1" applyProtection="1">
      <alignment vertical="top"/>
      <protection locked="0"/>
    </xf>
    <xf numFmtId="4" fontId="0" fillId="0" borderId="0" xfId="0" applyNumberFormat="1" applyAlignment="1" applyProtection="1">
      <alignment vertical="top"/>
      <protection locked="0"/>
    </xf>
    <xf numFmtId="0" fontId="0" fillId="0" borderId="0" xfId="0" applyAlignment="1">
      <alignment vertical="top"/>
    </xf>
    <xf numFmtId="3" fontId="0" fillId="2" borderId="0" xfId="0" applyNumberFormat="1" applyFill="1" applyAlignment="1" applyProtection="1">
      <alignment vertical="top"/>
      <protection locked="0"/>
    </xf>
    <xf numFmtId="4" fontId="0" fillId="2" borderId="0" xfId="0" applyNumberFormat="1" applyFill="1" applyAlignment="1">
      <alignment vertical="top"/>
    </xf>
    <xf numFmtId="0" fontId="0" fillId="0" borderId="1" xfId="0" applyBorder="1" applyAlignment="1">
      <alignment vertical="top"/>
    </xf>
    <xf numFmtId="3" fontId="0" fillId="0" borderId="1" xfId="0" applyNumberFormat="1" applyBorder="1" applyAlignment="1" applyProtection="1">
      <alignment vertical="top"/>
      <protection locked="0"/>
    </xf>
    <xf numFmtId="3" fontId="0" fillId="2" borderId="1" xfId="0" applyNumberFormat="1" applyFill="1" applyBorder="1" applyAlignment="1" applyProtection="1">
      <alignment vertical="top"/>
      <protection locked="0"/>
    </xf>
    <xf numFmtId="0" fontId="0" fillId="0" borderId="1" xfId="0" applyBorder="1" applyAlignment="1" applyProtection="1">
      <alignment vertical="top"/>
      <protection locked="0"/>
    </xf>
    <xf numFmtId="4" fontId="0" fillId="0" borderId="1" xfId="0" applyNumberFormat="1" applyBorder="1" applyAlignment="1" applyProtection="1">
      <alignment vertical="top"/>
      <protection locked="0"/>
    </xf>
    <xf numFmtId="4" fontId="0" fillId="2" borderId="1" xfId="0" applyNumberFormat="1" applyFill="1" applyBorder="1" applyAlignment="1">
      <alignment vertical="top"/>
    </xf>
    <xf numFmtId="0" fontId="1" fillId="0" borderId="0" xfId="0" applyFont="1" applyAlignment="1">
      <alignment vertical="top"/>
    </xf>
    <xf numFmtId="3" fontId="1" fillId="0" borderId="0" xfId="0" applyNumberFormat="1" applyFont="1" applyAlignment="1" applyProtection="1">
      <alignment vertical="top" wrapText="1"/>
      <protection locked="0"/>
    </xf>
    <xf numFmtId="3" fontId="1" fillId="2" borderId="0" xfId="0" applyNumberFormat="1" applyFont="1" applyFill="1" applyAlignment="1" applyProtection="1">
      <alignment vertical="top" wrapText="1"/>
      <protection locked="0"/>
    </xf>
    <xf numFmtId="0" fontId="1" fillId="0" borderId="0" xfId="0" applyFont="1" applyAlignment="1" applyProtection="1">
      <alignment vertical="top"/>
      <protection locked="0"/>
    </xf>
    <xf numFmtId="4" fontId="1" fillId="2" borderId="0" xfId="0" applyNumberFormat="1" applyFont="1" applyFill="1" applyAlignment="1">
      <alignment vertical="top"/>
    </xf>
    <xf numFmtId="4" fontId="1" fillId="0" borderId="0" xfId="0" applyNumberFormat="1" applyFont="1" applyAlignment="1" applyProtection="1">
      <alignment vertical="top"/>
      <protection locked="0"/>
    </xf>
    <xf numFmtId="1" fontId="1" fillId="0" borderId="0" xfId="0" applyNumberFormat="1" applyFont="1" applyAlignment="1" applyProtection="1">
      <alignment vertical="top"/>
      <protection locked="0"/>
    </xf>
    <xf numFmtId="1" fontId="0" fillId="0" borderId="1" xfId="0" quotePrefix="1" applyNumberFormat="1" applyBorder="1" applyAlignment="1" applyProtection="1">
      <alignment vertical="top"/>
      <protection locked="0"/>
    </xf>
    <xf numFmtId="1" fontId="0" fillId="0" borderId="1" xfId="0" applyNumberFormat="1" applyBorder="1" applyAlignment="1" applyProtection="1">
      <alignment vertical="top"/>
      <protection locked="0"/>
    </xf>
    <xf numFmtId="1" fontId="0" fillId="0" borderId="0" xfId="0" applyNumberFormat="1" applyAlignment="1" applyProtection="1">
      <alignment vertical="top"/>
      <protection locked="0"/>
    </xf>
    <xf numFmtId="0" fontId="4" fillId="0" borderId="1" xfId="0" applyFont="1" applyBorder="1" applyAlignment="1" applyProtection="1">
      <alignment vertical="top"/>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164" fontId="1" fillId="0" borderId="0" xfId="0" applyNumberFormat="1" applyFont="1" applyAlignment="1" applyProtection="1">
      <alignment vertical="top" wrapText="1"/>
      <protection locked="0"/>
    </xf>
    <xf numFmtId="164" fontId="3" fillId="0" borderId="1" xfId="0" applyNumberFormat="1" applyFont="1" applyBorder="1" applyAlignment="1" applyProtection="1">
      <alignment vertical="top"/>
      <protection locked="0"/>
    </xf>
    <xf numFmtId="164" fontId="4" fillId="0" borderId="1" xfId="0" applyNumberFormat="1" applyFont="1" applyBorder="1" applyAlignment="1" applyProtection="1">
      <alignment vertical="top"/>
      <protection locked="0"/>
    </xf>
    <xf numFmtId="164" fontId="0" fillId="0" borderId="0" xfId="0" applyNumberFormat="1" applyAlignment="1" applyProtection="1">
      <alignment vertical="top"/>
      <protection locked="0"/>
    </xf>
    <xf numFmtId="0" fontId="5" fillId="0" borderId="1" xfId="2" applyBorder="1" applyAlignment="1" applyProtection="1">
      <alignment vertical="top"/>
      <protection locked="0"/>
    </xf>
    <xf numFmtId="4" fontId="1" fillId="0" borderId="0" xfId="0" applyNumberFormat="1" applyFont="1" applyAlignment="1" applyProtection="1">
      <alignment vertical="top" wrapText="1"/>
      <protection locked="0"/>
    </xf>
    <xf numFmtId="4" fontId="4" fillId="0" borderId="1" xfId="0" applyNumberFormat="1" applyFont="1" applyBorder="1" applyAlignment="1" applyProtection="1">
      <alignment vertical="top"/>
      <protection locked="0"/>
    </xf>
    <xf numFmtId="3" fontId="4" fillId="0" borderId="1" xfId="0" applyNumberFormat="1" applyFont="1" applyBorder="1" applyAlignment="1" applyProtection="1">
      <alignment vertical="top"/>
      <protection locked="0"/>
    </xf>
    <xf numFmtId="0" fontId="4" fillId="0" borderId="1" xfId="0" applyFont="1" applyBorder="1" applyAlignment="1">
      <alignment vertical="top"/>
    </xf>
  </cellXfs>
  <cellStyles count="3">
    <cellStyle name="Hyperlink" xfId="2" builtinId="8"/>
    <cellStyle name="Standaard" xfId="0" builtinId="0"/>
    <cellStyle name="Standaard 2" xfId="1" xr:uid="{00000000-0005-0000-0000-000002000000}"/>
  </cellStyles>
  <dxfs count="0"/>
  <tableStyles count="0" defaultTableStyle="TableStyleMedium2" defaultPivotStyle="PivotStyleLight16"/>
  <colors>
    <mruColors>
      <color rgb="FFF2D5C2"/>
      <color rgb="FF0065A2"/>
      <color rgb="FFF2D0C2"/>
      <color rgb="FFF1D5C2"/>
      <color rgb="FFF1D6C2"/>
      <color rgb="FFF1D7C2"/>
      <color rgb="FFF2D7C2"/>
      <color rgb="FFF3D7C2"/>
      <color rgb="FFF5D7C2"/>
      <color rgb="FFF6D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17" Type="http://schemas.openxmlformats.org/officeDocument/2006/relationships/image" Target="../media/image117.wmf"/><Relationship Id="rId21" Type="http://schemas.openxmlformats.org/officeDocument/2006/relationships/image" Target="../media/image21.wmf"/><Relationship Id="rId42" Type="http://schemas.openxmlformats.org/officeDocument/2006/relationships/image" Target="../media/image42.wmf"/><Relationship Id="rId63" Type="http://schemas.openxmlformats.org/officeDocument/2006/relationships/image" Target="../media/image63.wmf"/><Relationship Id="rId84" Type="http://schemas.openxmlformats.org/officeDocument/2006/relationships/image" Target="../media/image84.wmf"/><Relationship Id="rId138" Type="http://schemas.openxmlformats.org/officeDocument/2006/relationships/image" Target="../media/image138.wmf"/><Relationship Id="rId159" Type="http://schemas.openxmlformats.org/officeDocument/2006/relationships/image" Target="../media/image159.wmf"/><Relationship Id="rId170" Type="http://schemas.openxmlformats.org/officeDocument/2006/relationships/image" Target="../media/image170.wmf"/><Relationship Id="rId191" Type="http://schemas.openxmlformats.org/officeDocument/2006/relationships/image" Target="../media/image191.wmf"/><Relationship Id="rId205" Type="http://schemas.openxmlformats.org/officeDocument/2006/relationships/image" Target="../media/image205.wmf"/><Relationship Id="rId107" Type="http://schemas.openxmlformats.org/officeDocument/2006/relationships/image" Target="../media/image107.wmf"/><Relationship Id="rId11" Type="http://schemas.openxmlformats.org/officeDocument/2006/relationships/image" Target="../media/image11.wmf"/><Relationship Id="rId32" Type="http://schemas.openxmlformats.org/officeDocument/2006/relationships/image" Target="../media/image32.wmf"/><Relationship Id="rId37" Type="http://schemas.openxmlformats.org/officeDocument/2006/relationships/image" Target="../media/image37.wmf"/><Relationship Id="rId53" Type="http://schemas.openxmlformats.org/officeDocument/2006/relationships/image" Target="../media/image53.wmf"/><Relationship Id="rId58" Type="http://schemas.openxmlformats.org/officeDocument/2006/relationships/image" Target="../media/image58.wmf"/><Relationship Id="rId74" Type="http://schemas.openxmlformats.org/officeDocument/2006/relationships/image" Target="../media/image74.wmf"/><Relationship Id="rId79" Type="http://schemas.openxmlformats.org/officeDocument/2006/relationships/image" Target="../media/image79.wmf"/><Relationship Id="rId102" Type="http://schemas.openxmlformats.org/officeDocument/2006/relationships/image" Target="../media/image102.wmf"/><Relationship Id="rId123" Type="http://schemas.openxmlformats.org/officeDocument/2006/relationships/image" Target="../media/image123.wmf"/><Relationship Id="rId128" Type="http://schemas.openxmlformats.org/officeDocument/2006/relationships/image" Target="../media/image128.wmf"/><Relationship Id="rId144" Type="http://schemas.openxmlformats.org/officeDocument/2006/relationships/image" Target="../media/image144.wmf"/><Relationship Id="rId149" Type="http://schemas.openxmlformats.org/officeDocument/2006/relationships/image" Target="../media/image149.wmf"/><Relationship Id="rId5" Type="http://schemas.openxmlformats.org/officeDocument/2006/relationships/image" Target="../media/image5.wmf"/><Relationship Id="rId90" Type="http://schemas.openxmlformats.org/officeDocument/2006/relationships/image" Target="../media/image90.wmf"/><Relationship Id="rId95" Type="http://schemas.openxmlformats.org/officeDocument/2006/relationships/image" Target="../media/image95.wmf"/><Relationship Id="rId160" Type="http://schemas.openxmlformats.org/officeDocument/2006/relationships/image" Target="../media/image160.wmf"/><Relationship Id="rId165" Type="http://schemas.openxmlformats.org/officeDocument/2006/relationships/image" Target="../media/image165.wmf"/><Relationship Id="rId181" Type="http://schemas.openxmlformats.org/officeDocument/2006/relationships/image" Target="../media/image181.wmf"/><Relationship Id="rId186" Type="http://schemas.openxmlformats.org/officeDocument/2006/relationships/image" Target="../media/image186.wmf"/><Relationship Id="rId216" Type="http://schemas.openxmlformats.org/officeDocument/2006/relationships/image" Target="../media/image216.wmf"/><Relationship Id="rId211" Type="http://schemas.openxmlformats.org/officeDocument/2006/relationships/image" Target="../media/image211.wmf"/><Relationship Id="rId22" Type="http://schemas.openxmlformats.org/officeDocument/2006/relationships/image" Target="../media/image22.wmf"/><Relationship Id="rId27" Type="http://schemas.openxmlformats.org/officeDocument/2006/relationships/image" Target="../media/image27.wmf"/><Relationship Id="rId43" Type="http://schemas.openxmlformats.org/officeDocument/2006/relationships/image" Target="../media/image43.wmf"/><Relationship Id="rId48" Type="http://schemas.openxmlformats.org/officeDocument/2006/relationships/image" Target="../media/image48.wmf"/><Relationship Id="rId64" Type="http://schemas.openxmlformats.org/officeDocument/2006/relationships/image" Target="../media/image64.wmf"/><Relationship Id="rId69" Type="http://schemas.openxmlformats.org/officeDocument/2006/relationships/image" Target="../media/image69.wmf"/><Relationship Id="rId113" Type="http://schemas.openxmlformats.org/officeDocument/2006/relationships/image" Target="../media/image113.wmf"/><Relationship Id="rId118" Type="http://schemas.openxmlformats.org/officeDocument/2006/relationships/image" Target="../media/image118.wmf"/><Relationship Id="rId134" Type="http://schemas.openxmlformats.org/officeDocument/2006/relationships/image" Target="../media/image134.wmf"/><Relationship Id="rId139" Type="http://schemas.openxmlformats.org/officeDocument/2006/relationships/image" Target="../media/image139.wmf"/><Relationship Id="rId80" Type="http://schemas.openxmlformats.org/officeDocument/2006/relationships/image" Target="../media/image80.wmf"/><Relationship Id="rId85" Type="http://schemas.openxmlformats.org/officeDocument/2006/relationships/image" Target="../media/image85.wmf"/><Relationship Id="rId150" Type="http://schemas.openxmlformats.org/officeDocument/2006/relationships/image" Target="../media/image150.wmf"/><Relationship Id="rId155" Type="http://schemas.openxmlformats.org/officeDocument/2006/relationships/image" Target="../media/image155.wmf"/><Relationship Id="rId171" Type="http://schemas.openxmlformats.org/officeDocument/2006/relationships/image" Target="../media/image171.wmf"/><Relationship Id="rId176" Type="http://schemas.openxmlformats.org/officeDocument/2006/relationships/image" Target="../media/image176.wmf"/><Relationship Id="rId192" Type="http://schemas.openxmlformats.org/officeDocument/2006/relationships/image" Target="../media/image192.wmf"/><Relationship Id="rId197" Type="http://schemas.openxmlformats.org/officeDocument/2006/relationships/image" Target="../media/image197.wmf"/><Relationship Id="rId206" Type="http://schemas.openxmlformats.org/officeDocument/2006/relationships/image" Target="../media/image206.wmf"/><Relationship Id="rId201" Type="http://schemas.openxmlformats.org/officeDocument/2006/relationships/image" Target="../media/image201.wmf"/><Relationship Id="rId12" Type="http://schemas.openxmlformats.org/officeDocument/2006/relationships/image" Target="../media/image12.wmf"/><Relationship Id="rId17" Type="http://schemas.openxmlformats.org/officeDocument/2006/relationships/image" Target="../media/image17.wmf"/><Relationship Id="rId33" Type="http://schemas.openxmlformats.org/officeDocument/2006/relationships/image" Target="../media/image33.wmf"/><Relationship Id="rId38" Type="http://schemas.openxmlformats.org/officeDocument/2006/relationships/image" Target="../media/image38.wmf"/><Relationship Id="rId59" Type="http://schemas.openxmlformats.org/officeDocument/2006/relationships/image" Target="../media/image59.wmf"/><Relationship Id="rId103" Type="http://schemas.openxmlformats.org/officeDocument/2006/relationships/image" Target="../media/image103.wmf"/><Relationship Id="rId108" Type="http://schemas.openxmlformats.org/officeDocument/2006/relationships/image" Target="../media/image108.wmf"/><Relationship Id="rId124" Type="http://schemas.openxmlformats.org/officeDocument/2006/relationships/image" Target="../media/image124.wmf"/><Relationship Id="rId129" Type="http://schemas.openxmlformats.org/officeDocument/2006/relationships/image" Target="../media/image129.wmf"/><Relationship Id="rId54" Type="http://schemas.openxmlformats.org/officeDocument/2006/relationships/image" Target="../media/image54.wmf"/><Relationship Id="rId70" Type="http://schemas.openxmlformats.org/officeDocument/2006/relationships/image" Target="../media/image70.wmf"/><Relationship Id="rId75" Type="http://schemas.openxmlformats.org/officeDocument/2006/relationships/image" Target="../media/image75.wmf"/><Relationship Id="rId91" Type="http://schemas.openxmlformats.org/officeDocument/2006/relationships/image" Target="../media/image91.wmf"/><Relationship Id="rId96" Type="http://schemas.openxmlformats.org/officeDocument/2006/relationships/image" Target="../media/image96.wmf"/><Relationship Id="rId140" Type="http://schemas.openxmlformats.org/officeDocument/2006/relationships/image" Target="../media/image140.wmf"/><Relationship Id="rId145" Type="http://schemas.openxmlformats.org/officeDocument/2006/relationships/image" Target="../media/image145.wmf"/><Relationship Id="rId161" Type="http://schemas.openxmlformats.org/officeDocument/2006/relationships/image" Target="../media/image161.wmf"/><Relationship Id="rId166" Type="http://schemas.openxmlformats.org/officeDocument/2006/relationships/image" Target="../media/image166.wmf"/><Relationship Id="rId182" Type="http://schemas.openxmlformats.org/officeDocument/2006/relationships/image" Target="../media/image182.wmf"/><Relationship Id="rId187" Type="http://schemas.openxmlformats.org/officeDocument/2006/relationships/image" Target="../media/image187.wmf"/><Relationship Id="rId1" Type="http://schemas.openxmlformats.org/officeDocument/2006/relationships/image" Target="../media/image1.wmf"/><Relationship Id="rId6" Type="http://schemas.openxmlformats.org/officeDocument/2006/relationships/image" Target="../media/image6.wmf"/><Relationship Id="rId212" Type="http://schemas.openxmlformats.org/officeDocument/2006/relationships/image" Target="../media/image212.wmf"/><Relationship Id="rId23" Type="http://schemas.openxmlformats.org/officeDocument/2006/relationships/image" Target="../media/image23.wmf"/><Relationship Id="rId28" Type="http://schemas.openxmlformats.org/officeDocument/2006/relationships/image" Target="../media/image28.wmf"/><Relationship Id="rId49" Type="http://schemas.openxmlformats.org/officeDocument/2006/relationships/image" Target="../media/image49.wmf"/><Relationship Id="rId114" Type="http://schemas.openxmlformats.org/officeDocument/2006/relationships/image" Target="../media/image114.wmf"/><Relationship Id="rId119" Type="http://schemas.openxmlformats.org/officeDocument/2006/relationships/image" Target="../media/image119.wmf"/><Relationship Id="rId44" Type="http://schemas.openxmlformats.org/officeDocument/2006/relationships/image" Target="../media/image44.wmf"/><Relationship Id="rId60" Type="http://schemas.openxmlformats.org/officeDocument/2006/relationships/image" Target="../media/image60.wmf"/><Relationship Id="rId65" Type="http://schemas.openxmlformats.org/officeDocument/2006/relationships/image" Target="../media/image65.wmf"/><Relationship Id="rId81" Type="http://schemas.openxmlformats.org/officeDocument/2006/relationships/image" Target="../media/image81.wmf"/><Relationship Id="rId86" Type="http://schemas.openxmlformats.org/officeDocument/2006/relationships/image" Target="../media/image86.wmf"/><Relationship Id="rId130" Type="http://schemas.openxmlformats.org/officeDocument/2006/relationships/image" Target="../media/image130.wmf"/><Relationship Id="rId135" Type="http://schemas.openxmlformats.org/officeDocument/2006/relationships/image" Target="../media/image135.wmf"/><Relationship Id="rId151" Type="http://schemas.openxmlformats.org/officeDocument/2006/relationships/image" Target="../media/image151.wmf"/><Relationship Id="rId156" Type="http://schemas.openxmlformats.org/officeDocument/2006/relationships/image" Target="../media/image156.wmf"/><Relationship Id="rId177" Type="http://schemas.openxmlformats.org/officeDocument/2006/relationships/image" Target="../media/image177.wmf"/><Relationship Id="rId198" Type="http://schemas.openxmlformats.org/officeDocument/2006/relationships/image" Target="../media/image198.wmf"/><Relationship Id="rId172" Type="http://schemas.openxmlformats.org/officeDocument/2006/relationships/image" Target="../media/image172.wmf"/><Relationship Id="rId193" Type="http://schemas.openxmlformats.org/officeDocument/2006/relationships/image" Target="../media/image193.wmf"/><Relationship Id="rId202" Type="http://schemas.openxmlformats.org/officeDocument/2006/relationships/image" Target="../media/image202.wmf"/><Relationship Id="rId207" Type="http://schemas.openxmlformats.org/officeDocument/2006/relationships/image" Target="../media/image207.wmf"/><Relationship Id="rId13" Type="http://schemas.openxmlformats.org/officeDocument/2006/relationships/image" Target="../media/image13.wmf"/><Relationship Id="rId18" Type="http://schemas.openxmlformats.org/officeDocument/2006/relationships/image" Target="../media/image18.wmf"/><Relationship Id="rId39" Type="http://schemas.openxmlformats.org/officeDocument/2006/relationships/image" Target="../media/image39.wmf"/><Relationship Id="rId109" Type="http://schemas.openxmlformats.org/officeDocument/2006/relationships/image" Target="../media/image109.wmf"/><Relationship Id="rId34" Type="http://schemas.openxmlformats.org/officeDocument/2006/relationships/image" Target="../media/image34.wmf"/><Relationship Id="rId50" Type="http://schemas.openxmlformats.org/officeDocument/2006/relationships/image" Target="../media/image50.wmf"/><Relationship Id="rId55" Type="http://schemas.openxmlformats.org/officeDocument/2006/relationships/image" Target="../media/image55.wmf"/><Relationship Id="rId76" Type="http://schemas.openxmlformats.org/officeDocument/2006/relationships/image" Target="../media/image76.wmf"/><Relationship Id="rId97" Type="http://schemas.openxmlformats.org/officeDocument/2006/relationships/image" Target="../media/image97.wmf"/><Relationship Id="rId104" Type="http://schemas.openxmlformats.org/officeDocument/2006/relationships/image" Target="../media/image104.wmf"/><Relationship Id="rId120" Type="http://schemas.openxmlformats.org/officeDocument/2006/relationships/image" Target="../media/image120.wmf"/><Relationship Id="rId125" Type="http://schemas.openxmlformats.org/officeDocument/2006/relationships/image" Target="../media/image125.wmf"/><Relationship Id="rId141" Type="http://schemas.openxmlformats.org/officeDocument/2006/relationships/image" Target="../media/image141.wmf"/><Relationship Id="rId146" Type="http://schemas.openxmlformats.org/officeDocument/2006/relationships/image" Target="../media/image146.wmf"/><Relationship Id="rId167" Type="http://schemas.openxmlformats.org/officeDocument/2006/relationships/image" Target="../media/image167.wmf"/><Relationship Id="rId188" Type="http://schemas.openxmlformats.org/officeDocument/2006/relationships/image" Target="../media/image188.wmf"/><Relationship Id="rId7" Type="http://schemas.openxmlformats.org/officeDocument/2006/relationships/image" Target="../media/image7.wmf"/><Relationship Id="rId71" Type="http://schemas.openxmlformats.org/officeDocument/2006/relationships/image" Target="../media/image71.wmf"/><Relationship Id="rId92" Type="http://schemas.openxmlformats.org/officeDocument/2006/relationships/image" Target="../media/image92.wmf"/><Relationship Id="rId162" Type="http://schemas.openxmlformats.org/officeDocument/2006/relationships/image" Target="../media/image162.wmf"/><Relationship Id="rId183" Type="http://schemas.openxmlformats.org/officeDocument/2006/relationships/image" Target="../media/image183.wmf"/><Relationship Id="rId213" Type="http://schemas.openxmlformats.org/officeDocument/2006/relationships/image" Target="../media/image213.wmf"/><Relationship Id="rId2" Type="http://schemas.openxmlformats.org/officeDocument/2006/relationships/image" Target="../media/image2.wmf"/><Relationship Id="rId29" Type="http://schemas.openxmlformats.org/officeDocument/2006/relationships/image" Target="../media/image29.wmf"/><Relationship Id="rId24" Type="http://schemas.openxmlformats.org/officeDocument/2006/relationships/image" Target="../media/image24.wmf"/><Relationship Id="rId40" Type="http://schemas.openxmlformats.org/officeDocument/2006/relationships/image" Target="../media/image40.wmf"/><Relationship Id="rId45" Type="http://schemas.openxmlformats.org/officeDocument/2006/relationships/image" Target="../media/image45.wmf"/><Relationship Id="rId66" Type="http://schemas.openxmlformats.org/officeDocument/2006/relationships/image" Target="../media/image66.wmf"/><Relationship Id="rId87" Type="http://schemas.openxmlformats.org/officeDocument/2006/relationships/image" Target="../media/image87.wmf"/><Relationship Id="rId110" Type="http://schemas.openxmlformats.org/officeDocument/2006/relationships/image" Target="../media/image110.wmf"/><Relationship Id="rId115" Type="http://schemas.openxmlformats.org/officeDocument/2006/relationships/image" Target="../media/image115.wmf"/><Relationship Id="rId131" Type="http://schemas.openxmlformats.org/officeDocument/2006/relationships/image" Target="../media/image131.wmf"/><Relationship Id="rId136" Type="http://schemas.openxmlformats.org/officeDocument/2006/relationships/image" Target="../media/image136.wmf"/><Relationship Id="rId157" Type="http://schemas.openxmlformats.org/officeDocument/2006/relationships/image" Target="../media/image157.wmf"/><Relationship Id="rId178" Type="http://schemas.openxmlformats.org/officeDocument/2006/relationships/image" Target="../media/image178.wmf"/><Relationship Id="rId61" Type="http://schemas.openxmlformats.org/officeDocument/2006/relationships/image" Target="../media/image61.wmf"/><Relationship Id="rId82" Type="http://schemas.openxmlformats.org/officeDocument/2006/relationships/image" Target="../media/image82.wmf"/><Relationship Id="rId152" Type="http://schemas.openxmlformats.org/officeDocument/2006/relationships/image" Target="../media/image152.wmf"/><Relationship Id="rId173" Type="http://schemas.openxmlformats.org/officeDocument/2006/relationships/image" Target="../media/image173.wmf"/><Relationship Id="rId194" Type="http://schemas.openxmlformats.org/officeDocument/2006/relationships/image" Target="../media/image194.wmf"/><Relationship Id="rId199" Type="http://schemas.openxmlformats.org/officeDocument/2006/relationships/image" Target="../media/image199.wmf"/><Relationship Id="rId203" Type="http://schemas.openxmlformats.org/officeDocument/2006/relationships/image" Target="../media/image203.wmf"/><Relationship Id="rId208" Type="http://schemas.openxmlformats.org/officeDocument/2006/relationships/image" Target="../media/image208.wmf"/><Relationship Id="rId19" Type="http://schemas.openxmlformats.org/officeDocument/2006/relationships/image" Target="../media/image19.wmf"/><Relationship Id="rId14" Type="http://schemas.openxmlformats.org/officeDocument/2006/relationships/image" Target="../media/image14.wmf"/><Relationship Id="rId30" Type="http://schemas.openxmlformats.org/officeDocument/2006/relationships/image" Target="../media/image30.wmf"/><Relationship Id="rId35" Type="http://schemas.openxmlformats.org/officeDocument/2006/relationships/image" Target="../media/image35.wmf"/><Relationship Id="rId56" Type="http://schemas.openxmlformats.org/officeDocument/2006/relationships/image" Target="../media/image56.wmf"/><Relationship Id="rId77" Type="http://schemas.openxmlformats.org/officeDocument/2006/relationships/image" Target="../media/image77.wmf"/><Relationship Id="rId100" Type="http://schemas.openxmlformats.org/officeDocument/2006/relationships/image" Target="../media/image100.wmf"/><Relationship Id="rId105" Type="http://schemas.openxmlformats.org/officeDocument/2006/relationships/image" Target="../media/image105.wmf"/><Relationship Id="rId126" Type="http://schemas.openxmlformats.org/officeDocument/2006/relationships/image" Target="../media/image126.wmf"/><Relationship Id="rId147" Type="http://schemas.openxmlformats.org/officeDocument/2006/relationships/image" Target="../media/image147.wmf"/><Relationship Id="rId168" Type="http://schemas.openxmlformats.org/officeDocument/2006/relationships/image" Target="../media/image168.wmf"/><Relationship Id="rId8" Type="http://schemas.openxmlformats.org/officeDocument/2006/relationships/image" Target="../media/image8.wmf"/><Relationship Id="rId51" Type="http://schemas.openxmlformats.org/officeDocument/2006/relationships/image" Target="../media/image51.wmf"/><Relationship Id="rId72" Type="http://schemas.openxmlformats.org/officeDocument/2006/relationships/image" Target="../media/image72.wmf"/><Relationship Id="rId93" Type="http://schemas.openxmlformats.org/officeDocument/2006/relationships/image" Target="../media/image93.wmf"/><Relationship Id="rId98" Type="http://schemas.openxmlformats.org/officeDocument/2006/relationships/image" Target="../media/image98.wmf"/><Relationship Id="rId121" Type="http://schemas.openxmlformats.org/officeDocument/2006/relationships/image" Target="../media/image121.wmf"/><Relationship Id="rId142" Type="http://schemas.openxmlformats.org/officeDocument/2006/relationships/image" Target="../media/image142.wmf"/><Relationship Id="rId163" Type="http://schemas.openxmlformats.org/officeDocument/2006/relationships/image" Target="../media/image163.wmf"/><Relationship Id="rId184" Type="http://schemas.openxmlformats.org/officeDocument/2006/relationships/image" Target="../media/image184.wmf"/><Relationship Id="rId189" Type="http://schemas.openxmlformats.org/officeDocument/2006/relationships/image" Target="../media/image189.wmf"/><Relationship Id="rId3" Type="http://schemas.openxmlformats.org/officeDocument/2006/relationships/image" Target="../media/image3.wmf"/><Relationship Id="rId214" Type="http://schemas.openxmlformats.org/officeDocument/2006/relationships/image" Target="../media/image214.wmf"/><Relationship Id="rId25" Type="http://schemas.openxmlformats.org/officeDocument/2006/relationships/image" Target="../media/image25.wmf"/><Relationship Id="rId46" Type="http://schemas.openxmlformats.org/officeDocument/2006/relationships/image" Target="../media/image46.wmf"/><Relationship Id="rId67" Type="http://schemas.openxmlformats.org/officeDocument/2006/relationships/image" Target="../media/image67.wmf"/><Relationship Id="rId116" Type="http://schemas.openxmlformats.org/officeDocument/2006/relationships/image" Target="../media/image116.wmf"/><Relationship Id="rId137" Type="http://schemas.openxmlformats.org/officeDocument/2006/relationships/image" Target="../media/image137.wmf"/><Relationship Id="rId158" Type="http://schemas.openxmlformats.org/officeDocument/2006/relationships/image" Target="../media/image158.wmf"/><Relationship Id="rId20" Type="http://schemas.openxmlformats.org/officeDocument/2006/relationships/image" Target="../media/image20.wmf"/><Relationship Id="rId41" Type="http://schemas.openxmlformats.org/officeDocument/2006/relationships/image" Target="../media/image41.wmf"/><Relationship Id="rId62" Type="http://schemas.openxmlformats.org/officeDocument/2006/relationships/image" Target="../media/image62.wmf"/><Relationship Id="rId83" Type="http://schemas.openxmlformats.org/officeDocument/2006/relationships/image" Target="../media/image83.wmf"/><Relationship Id="rId88" Type="http://schemas.openxmlformats.org/officeDocument/2006/relationships/image" Target="../media/image88.wmf"/><Relationship Id="rId111" Type="http://schemas.openxmlformats.org/officeDocument/2006/relationships/image" Target="../media/image111.wmf"/><Relationship Id="rId132" Type="http://schemas.openxmlformats.org/officeDocument/2006/relationships/image" Target="../media/image132.wmf"/><Relationship Id="rId153" Type="http://schemas.openxmlformats.org/officeDocument/2006/relationships/image" Target="../media/image153.wmf"/><Relationship Id="rId174" Type="http://schemas.openxmlformats.org/officeDocument/2006/relationships/image" Target="../media/image174.wmf"/><Relationship Id="rId179" Type="http://schemas.openxmlformats.org/officeDocument/2006/relationships/image" Target="../media/image179.wmf"/><Relationship Id="rId195" Type="http://schemas.openxmlformats.org/officeDocument/2006/relationships/image" Target="../media/image195.wmf"/><Relationship Id="rId209" Type="http://schemas.openxmlformats.org/officeDocument/2006/relationships/image" Target="../media/image209.wmf"/><Relationship Id="rId190" Type="http://schemas.openxmlformats.org/officeDocument/2006/relationships/image" Target="../media/image190.wmf"/><Relationship Id="rId204" Type="http://schemas.openxmlformats.org/officeDocument/2006/relationships/image" Target="../media/image204.wmf"/><Relationship Id="rId15" Type="http://schemas.openxmlformats.org/officeDocument/2006/relationships/image" Target="../media/image15.wmf"/><Relationship Id="rId36" Type="http://schemas.openxmlformats.org/officeDocument/2006/relationships/image" Target="../media/image36.wmf"/><Relationship Id="rId57" Type="http://schemas.openxmlformats.org/officeDocument/2006/relationships/image" Target="../media/image57.wmf"/><Relationship Id="rId106" Type="http://schemas.openxmlformats.org/officeDocument/2006/relationships/image" Target="../media/image106.wmf"/><Relationship Id="rId127" Type="http://schemas.openxmlformats.org/officeDocument/2006/relationships/image" Target="../media/image127.wmf"/><Relationship Id="rId10" Type="http://schemas.openxmlformats.org/officeDocument/2006/relationships/image" Target="../media/image10.wmf"/><Relationship Id="rId31" Type="http://schemas.openxmlformats.org/officeDocument/2006/relationships/image" Target="../media/image31.wmf"/><Relationship Id="rId52" Type="http://schemas.openxmlformats.org/officeDocument/2006/relationships/image" Target="../media/image52.wmf"/><Relationship Id="rId73" Type="http://schemas.openxmlformats.org/officeDocument/2006/relationships/image" Target="../media/image73.wmf"/><Relationship Id="rId78" Type="http://schemas.openxmlformats.org/officeDocument/2006/relationships/image" Target="../media/image78.wmf"/><Relationship Id="rId94" Type="http://schemas.openxmlformats.org/officeDocument/2006/relationships/image" Target="../media/image94.wmf"/><Relationship Id="rId99" Type="http://schemas.openxmlformats.org/officeDocument/2006/relationships/image" Target="../media/image99.wmf"/><Relationship Id="rId101" Type="http://schemas.openxmlformats.org/officeDocument/2006/relationships/image" Target="../media/image101.wmf"/><Relationship Id="rId122" Type="http://schemas.openxmlformats.org/officeDocument/2006/relationships/image" Target="../media/image122.wmf"/><Relationship Id="rId143" Type="http://schemas.openxmlformats.org/officeDocument/2006/relationships/image" Target="../media/image143.wmf"/><Relationship Id="rId148" Type="http://schemas.openxmlformats.org/officeDocument/2006/relationships/image" Target="../media/image148.wmf"/><Relationship Id="rId164" Type="http://schemas.openxmlformats.org/officeDocument/2006/relationships/image" Target="../media/image164.wmf"/><Relationship Id="rId169" Type="http://schemas.openxmlformats.org/officeDocument/2006/relationships/image" Target="../media/image169.wmf"/><Relationship Id="rId185" Type="http://schemas.openxmlformats.org/officeDocument/2006/relationships/image" Target="../media/image185.wmf"/><Relationship Id="rId4" Type="http://schemas.openxmlformats.org/officeDocument/2006/relationships/image" Target="../media/image4.wmf"/><Relationship Id="rId9" Type="http://schemas.openxmlformats.org/officeDocument/2006/relationships/image" Target="../media/image9.wmf"/><Relationship Id="rId180" Type="http://schemas.openxmlformats.org/officeDocument/2006/relationships/image" Target="../media/image180.wmf"/><Relationship Id="rId210" Type="http://schemas.openxmlformats.org/officeDocument/2006/relationships/image" Target="../media/image210.wmf"/><Relationship Id="rId215" Type="http://schemas.openxmlformats.org/officeDocument/2006/relationships/image" Target="../media/image215.wmf"/><Relationship Id="rId26" Type="http://schemas.openxmlformats.org/officeDocument/2006/relationships/image" Target="../media/image26.wmf"/><Relationship Id="rId47" Type="http://schemas.openxmlformats.org/officeDocument/2006/relationships/image" Target="../media/image47.wmf"/><Relationship Id="rId68" Type="http://schemas.openxmlformats.org/officeDocument/2006/relationships/image" Target="../media/image68.wmf"/><Relationship Id="rId89" Type="http://schemas.openxmlformats.org/officeDocument/2006/relationships/image" Target="../media/image89.wmf"/><Relationship Id="rId112" Type="http://schemas.openxmlformats.org/officeDocument/2006/relationships/image" Target="../media/image112.wmf"/><Relationship Id="rId133" Type="http://schemas.openxmlformats.org/officeDocument/2006/relationships/image" Target="../media/image133.wmf"/><Relationship Id="rId154" Type="http://schemas.openxmlformats.org/officeDocument/2006/relationships/image" Target="../media/image154.wmf"/><Relationship Id="rId175" Type="http://schemas.openxmlformats.org/officeDocument/2006/relationships/image" Target="../media/image175.wmf"/><Relationship Id="rId196" Type="http://schemas.openxmlformats.org/officeDocument/2006/relationships/image" Target="../media/image196.wmf"/><Relationship Id="rId200" Type="http://schemas.openxmlformats.org/officeDocument/2006/relationships/image" Target="../media/image200.wmf"/><Relationship Id="rId16" Type="http://schemas.openxmlformats.org/officeDocument/2006/relationships/image" Target="../media/image16.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0" cy="5086905"/>
    <xdr:sp macro="" textlink="">
      <xdr:nvSpPr>
        <xdr:cNvPr id="5" name="Tekstvak 4">
          <a:extLst>
            <a:ext uri="{FF2B5EF4-FFF2-40B4-BE49-F238E27FC236}">
              <a16:creationId xmlns:a16="http://schemas.microsoft.com/office/drawing/2014/main" id="{00000000-0008-0000-0000-000005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 name="Tekstvak 8">
          <a:extLst>
            <a:ext uri="{FF2B5EF4-FFF2-40B4-BE49-F238E27FC236}">
              <a16:creationId xmlns:a16="http://schemas.microsoft.com/office/drawing/2014/main" id="{00000000-0008-0000-0000-000009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1" name="Tekstvak 10">
          <a:extLst>
            <a:ext uri="{FF2B5EF4-FFF2-40B4-BE49-F238E27FC236}">
              <a16:creationId xmlns:a16="http://schemas.microsoft.com/office/drawing/2014/main" id="{00000000-0008-0000-0000-00000B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 name="Tekstvak 13">
          <a:extLst>
            <a:ext uri="{FF2B5EF4-FFF2-40B4-BE49-F238E27FC236}">
              <a16:creationId xmlns:a16="http://schemas.microsoft.com/office/drawing/2014/main" id="{00000000-0008-0000-0000-00000E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6" name="Tekstvak 15">
          <a:extLst>
            <a:ext uri="{FF2B5EF4-FFF2-40B4-BE49-F238E27FC236}">
              <a16:creationId xmlns:a16="http://schemas.microsoft.com/office/drawing/2014/main" id="{00000000-0008-0000-0000-000010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8" name="Tekstvak 17">
          <a:extLst>
            <a:ext uri="{FF2B5EF4-FFF2-40B4-BE49-F238E27FC236}">
              <a16:creationId xmlns:a16="http://schemas.microsoft.com/office/drawing/2014/main" id="{00000000-0008-0000-0000-000012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0" name="Tekstvak 19">
          <a:extLst>
            <a:ext uri="{FF2B5EF4-FFF2-40B4-BE49-F238E27FC236}">
              <a16:creationId xmlns:a16="http://schemas.microsoft.com/office/drawing/2014/main" id="{00000000-0008-0000-0000-000014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3" name="Tekstvak 22">
          <a:extLst>
            <a:ext uri="{FF2B5EF4-FFF2-40B4-BE49-F238E27FC236}">
              <a16:creationId xmlns:a16="http://schemas.microsoft.com/office/drawing/2014/main" id="{00000000-0008-0000-0000-000017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5" name="Tekstvak 24">
          <a:extLst>
            <a:ext uri="{FF2B5EF4-FFF2-40B4-BE49-F238E27FC236}">
              <a16:creationId xmlns:a16="http://schemas.microsoft.com/office/drawing/2014/main" id="{00000000-0008-0000-0000-000019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7" name="Tekstvak 26">
          <a:extLst>
            <a:ext uri="{FF2B5EF4-FFF2-40B4-BE49-F238E27FC236}">
              <a16:creationId xmlns:a16="http://schemas.microsoft.com/office/drawing/2014/main" id="{00000000-0008-0000-0000-00001B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9" name="Tekstvak 28">
          <a:extLst>
            <a:ext uri="{FF2B5EF4-FFF2-40B4-BE49-F238E27FC236}">
              <a16:creationId xmlns:a16="http://schemas.microsoft.com/office/drawing/2014/main" id="{00000000-0008-0000-0000-00001D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1" name="Tekstvak 30">
          <a:extLst>
            <a:ext uri="{FF2B5EF4-FFF2-40B4-BE49-F238E27FC236}">
              <a16:creationId xmlns:a16="http://schemas.microsoft.com/office/drawing/2014/main" id="{00000000-0008-0000-0000-00001F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3" name="Tekstvak 32">
          <a:extLst>
            <a:ext uri="{FF2B5EF4-FFF2-40B4-BE49-F238E27FC236}">
              <a16:creationId xmlns:a16="http://schemas.microsoft.com/office/drawing/2014/main" id="{00000000-0008-0000-0000-000021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5" name="Tekstvak 34">
          <a:extLst>
            <a:ext uri="{FF2B5EF4-FFF2-40B4-BE49-F238E27FC236}">
              <a16:creationId xmlns:a16="http://schemas.microsoft.com/office/drawing/2014/main" id="{00000000-0008-0000-0000-000023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 name="Tekstvak 36">
          <a:extLst>
            <a:ext uri="{FF2B5EF4-FFF2-40B4-BE49-F238E27FC236}">
              <a16:creationId xmlns:a16="http://schemas.microsoft.com/office/drawing/2014/main" id="{00000000-0008-0000-0000-000025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9" name="Tekstvak 38">
          <a:extLst>
            <a:ext uri="{FF2B5EF4-FFF2-40B4-BE49-F238E27FC236}">
              <a16:creationId xmlns:a16="http://schemas.microsoft.com/office/drawing/2014/main" id="{00000000-0008-0000-0000-000027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46" name="Tekstvak 45">
          <a:extLst>
            <a:ext uri="{FF2B5EF4-FFF2-40B4-BE49-F238E27FC236}">
              <a16:creationId xmlns:a16="http://schemas.microsoft.com/office/drawing/2014/main" id="{00000000-0008-0000-0000-00002E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51" name="Tekstvak 50">
          <a:extLst>
            <a:ext uri="{FF2B5EF4-FFF2-40B4-BE49-F238E27FC236}">
              <a16:creationId xmlns:a16="http://schemas.microsoft.com/office/drawing/2014/main" id="{00000000-0008-0000-0000-000033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53" name="Tekstvak 52">
          <a:extLst>
            <a:ext uri="{FF2B5EF4-FFF2-40B4-BE49-F238E27FC236}">
              <a16:creationId xmlns:a16="http://schemas.microsoft.com/office/drawing/2014/main" id="{00000000-0008-0000-0000-00003500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72" name="Tekstvak 1471">
          <a:extLst>
            <a:ext uri="{FF2B5EF4-FFF2-40B4-BE49-F238E27FC236}">
              <a16:creationId xmlns:a16="http://schemas.microsoft.com/office/drawing/2014/main" id="{00000000-0008-0000-0000-0000C0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74" name="Tekstvak 1473">
          <a:extLst>
            <a:ext uri="{FF2B5EF4-FFF2-40B4-BE49-F238E27FC236}">
              <a16:creationId xmlns:a16="http://schemas.microsoft.com/office/drawing/2014/main" id="{00000000-0008-0000-0000-0000C2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76" name="Tekstvak 1475">
          <a:extLst>
            <a:ext uri="{FF2B5EF4-FFF2-40B4-BE49-F238E27FC236}">
              <a16:creationId xmlns:a16="http://schemas.microsoft.com/office/drawing/2014/main" id="{00000000-0008-0000-0000-0000C4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78" name="Tekstvak 1477">
          <a:extLst>
            <a:ext uri="{FF2B5EF4-FFF2-40B4-BE49-F238E27FC236}">
              <a16:creationId xmlns:a16="http://schemas.microsoft.com/office/drawing/2014/main" id="{00000000-0008-0000-0000-0000C6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80" name="Tekstvak 1479">
          <a:extLst>
            <a:ext uri="{FF2B5EF4-FFF2-40B4-BE49-F238E27FC236}">
              <a16:creationId xmlns:a16="http://schemas.microsoft.com/office/drawing/2014/main" id="{00000000-0008-0000-0000-0000C8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82" name="Tekstvak 1481">
          <a:extLst>
            <a:ext uri="{FF2B5EF4-FFF2-40B4-BE49-F238E27FC236}">
              <a16:creationId xmlns:a16="http://schemas.microsoft.com/office/drawing/2014/main" id="{00000000-0008-0000-0000-0000CA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84" name="Tekstvak 1483">
          <a:extLst>
            <a:ext uri="{FF2B5EF4-FFF2-40B4-BE49-F238E27FC236}">
              <a16:creationId xmlns:a16="http://schemas.microsoft.com/office/drawing/2014/main" id="{00000000-0008-0000-0000-0000CC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86" name="Tekstvak 1485">
          <a:extLst>
            <a:ext uri="{FF2B5EF4-FFF2-40B4-BE49-F238E27FC236}">
              <a16:creationId xmlns:a16="http://schemas.microsoft.com/office/drawing/2014/main" id="{00000000-0008-0000-0000-0000CE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88" name="Tekstvak 1487">
          <a:extLst>
            <a:ext uri="{FF2B5EF4-FFF2-40B4-BE49-F238E27FC236}">
              <a16:creationId xmlns:a16="http://schemas.microsoft.com/office/drawing/2014/main" id="{00000000-0008-0000-0000-0000D0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90" name="Tekstvak 1489">
          <a:extLst>
            <a:ext uri="{FF2B5EF4-FFF2-40B4-BE49-F238E27FC236}">
              <a16:creationId xmlns:a16="http://schemas.microsoft.com/office/drawing/2014/main" id="{00000000-0008-0000-0000-0000D2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93" name="Tekstvak 1492">
          <a:extLst>
            <a:ext uri="{FF2B5EF4-FFF2-40B4-BE49-F238E27FC236}">
              <a16:creationId xmlns:a16="http://schemas.microsoft.com/office/drawing/2014/main" id="{00000000-0008-0000-0000-0000D5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95" name="Tekstvak 1494">
          <a:extLst>
            <a:ext uri="{FF2B5EF4-FFF2-40B4-BE49-F238E27FC236}">
              <a16:creationId xmlns:a16="http://schemas.microsoft.com/office/drawing/2014/main" id="{00000000-0008-0000-0000-0000D7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97" name="Tekstvak 1496">
          <a:extLst>
            <a:ext uri="{FF2B5EF4-FFF2-40B4-BE49-F238E27FC236}">
              <a16:creationId xmlns:a16="http://schemas.microsoft.com/office/drawing/2014/main" id="{00000000-0008-0000-0000-0000D9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499" name="Tekstvak 1498">
          <a:extLst>
            <a:ext uri="{FF2B5EF4-FFF2-40B4-BE49-F238E27FC236}">
              <a16:creationId xmlns:a16="http://schemas.microsoft.com/office/drawing/2014/main" id="{00000000-0008-0000-0000-0000DB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01" name="Tekstvak 1500">
          <a:extLst>
            <a:ext uri="{FF2B5EF4-FFF2-40B4-BE49-F238E27FC236}">
              <a16:creationId xmlns:a16="http://schemas.microsoft.com/office/drawing/2014/main" id="{00000000-0008-0000-0000-0000DD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03" name="Tekstvak 1502">
          <a:extLst>
            <a:ext uri="{FF2B5EF4-FFF2-40B4-BE49-F238E27FC236}">
              <a16:creationId xmlns:a16="http://schemas.microsoft.com/office/drawing/2014/main" id="{00000000-0008-0000-0000-0000DF05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41" name="Tekstvak 1540">
          <a:extLst>
            <a:ext uri="{FF2B5EF4-FFF2-40B4-BE49-F238E27FC236}">
              <a16:creationId xmlns:a16="http://schemas.microsoft.com/office/drawing/2014/main" id="{00000000-0008-0000-0000-000005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43" name="Tekstvak 1542">
          <a:extLst>
            <a:ext uri="{FF2B5EF4-FFF2-40B4-BE49-F238E27FC236}">
              <a16:creationId xmlns:a16="http://schemas.microsoft.com/office/drawing/2014/main" id="{00000000-0008-0000-0000-000007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45" name="Tekstvak 1544">
          <a:extLst>
            <a:ext uri="{FF2B5EF4-FFF2-40B4-BE49-F238E27FC236}">
              <a16:creationId xmlns:a16="http://schemas.microsoft.com/office/drawing/2014/main" id="{00000000-0008-0000-0000-000009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47" name="Tekstvak 1546">
          <a:extLst>
            <a:ext uri="{FF2B5EF4-FFF2-40B4-BE49-F238E27FC236}">
              <a16:creationId xmlns:a16="http://schemas.microsoft.com/office/drawing/2014/main" id="{00000000-0008-0000-0000-00000B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49" name="Tekstvak 1548">
          <a:extLst>
            <a:ext uri="{FF2B5EF4-FFF2-40B4-BE49-F238E27FC236}">
              <a16:creationId xmlns:a16="http://schemas.microsoft.com/office/drawing/2014/main" id="{00000000-0008-0000-0000-00000D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51" name="Tekstvak 1550">
          <a:extLst>
            <a:ext uri="{FF2B5EF4-FFF2-40B4-BE49-F238E27FC236}">
              <a16:creationId xmlns:a16="http://schemas.microsoft.com/office/drawing/2014/main" id="{00000000-0008-0000-0000-00000F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53" name="Tekstvak 1552">
          <a:extLst>
            <a:ext uri="{FF2B5EF4-FFF2-40B4-BE49-F238E27FC236}">
              <a16:creationId xmlns:a16="http://schemas.microsoft.com/office/drawing/2014/main" id="{00000000-0008-0000-0000-000011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55" name="Tekstvak 1554">
          <a:extLst>
            <a:ext uri="{FF2B5EF4-FFF2-40B4-BE49-F238E27FC236}">
              <a16:creationId xmlns:a16="http://schemas.microsoft.com/office/drawing/2014/main" id="{00000000-0008-0000-0000-000013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57" name="Tekstvak 1556">
          <a:extLst>
            <a:ext uri="{FF2B5EF4-FFF2-40B4-BE49-F238E27FC236}">
              <a16:creationId xmlns:a16="http://schemas.microsoft.com/office/drawing/2014/main" id="{00000000-0008-0000-0000-000015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59" name="Tekstvak 1558">
          <a:extLst>
            <a:ext uri="{FF2B5EF4-FFF2-40B4-BE49-F238E27FC236}">
              <a16:creationId xmlns:a16="http://schemas.microsoft.com/office/drawing/2014/main" id="{00000000-0008-0000-0000-000017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61" name="Tekstvak 1560">
          <a:extLst>
            <a:ext uri="{FF2B5EF4-FFF2-40B4-BE49-F238E27FC236}">
              <a16:creationId xmlns:a16="http://schemas.microsoft.com/office/drawing/2014/main" id="{00000000-0008-0000-0000-000019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63" name="Tekstvak 1562">
          <a:extLst>
            <a:ext uri="{FF2B5EF4-FFF2-40B4-BE49-F238E27FC236}">
              <a16:creationId xmlns:a16="http://schemas.microsoft.com/office/drawing/2014/main" id="{00000000-0008-0000-0000-00001B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65" name="Tekstvak 1564">
          <a:extLst>
            <a:ext uri="{FF2B5EF4-FFF2-40B4-BE49-F238E27FC236}">
              <a16:creationId xmlns:a16="http://schemas.microsoft.com/office/drawing/2014/main" id="{00000000-0008-0000-0000-00001D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1567" name="Tekstvak 1566">
          <a:extLst>
            <a:ext uri="{FF2B5EF4-FFF2-40B4-BE49-F238E27FC236}">
              <a16:creationId xmlns:a16="http://schemas.microsoft.com/office/drawing/2014/main" id="{00000000-0008-0000-0000-00001F06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57" name="Tekstvak 256">
          <a:extLst>
            <a:ext uri="{FF2B5EF4-FFF2-40B4-BE49-F238E27FC236}">
              <a16:creationId xmlns:a16="http://schemas.microsoft.com/office/drawing/2014/main" id="{00000000-0008-0000-0000-000001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59" name="Tekstvak 258">
          <a:extLst>
            <a:ext uri="{FF2B5EF4-FFF2-40B4-BE49-F238E27FC236}">
              <a16:creationId xmlns:a16="http://schemas.microsoft.com/office/drawing/2014/main" id="{00000000-0008-0000-0000-000003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76" name="Tekstvak 275">
          <a:extLst>
            <a:ext uri="{FF2B5EF4-FFF2-40B4-BE49-F238E27FC236}">
              <a16:creationId xmlns:a16="http://schemas.microsoft.com/office/drawing/2014/main" id="{00000000-0008-0000-0000-000014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84" name="Tekstvak 283">
          <a:extLst>
            <a:ext uri="{FF2B5EF4-FFF2-40B4-BE49-F238E27FC236}">
              <a16:creationId xmlns:a16="http://schemas.microsoft.com/office/drawing/2014/main" id="{00000000-0008-0000-0000-00001C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08" name="Tekstvak 307">
          <a:extLst>
            <a:ext uri="{FF2B5EF4-FFF2-40B4-BE49-F238E27FC236}">
              <a16:creationId xmlns:a16="http://schemas.microsoft.com/office/drawing/2014/main" id="{00000000-0008-0000-0000-000034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14" name="Tekstvak 313">
          <a:extLst>
            <a:ext uri="{FF2B5EF4-FFF2-40B4-BE49-F238E27FC236}">
              <a16:creationId xmlns:a16="http://schemas.microsoft.com/office/drawing/2014/main" id="{00000000-0008-0000-0000-00003A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52" name="Tekstvak 351">
          <a:extLst>
            <a:ext uri="{FF2B5EF4-FFF2-40B4-BE49-F238E27FC236}">
              <a16:creationId xmlns:a16="http://schemas.microsoft.com/office/drawing/2014/main" id="{00000000-0008-0000-0000-000060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54" name="Tekstvak 353">
          <a:extLst>
            <a:ext uri="{FF2B5EF4-FFF2-40B4-BE49-F238E27FC236}">
              <a16:creationId xmlns:a16="http://schemas.microsoft.com/office/drawing/2014/main" id="{00000000-0008-0000-0000-000062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56" name="Tekstvak 355">
          <a:extLst>
            <a:ext uri="{FF2B5EF4-FFF2-40B4-BE49-F238E27FC236}">
              <a16:creationId xmlns:a16="http://schemas.microsoft.com/office/drawing/2014/main" id="{00000000-0008-0000-0000-000064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58" name="Tekstvak 357">
          <a:extLst>
            <a:ext uri="{FF2B5EF4-FFF2-40B4-BE49-F238E27FC236}">
              <a16:creationId xmlns:a16="http://schemas.microsoft.com/office/drawing/2014/main" id="{00000000-0008-0000-0000-000066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60" name="Tekstvak 359">
          <a:extLst>
            <a:ext uri="{FF2B5EF4-FFF2-40B4-BE49-F238E27FC236}">
              <a16:creationId xmlns:a16="http://schemas.microsoft.com/office/drawing/2014/main" id="{00000000-0008-0000-0000-000068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63" name="Tekstvak 362">
          <a:extLst>
            <a:ext uri="{FF2B5EF4-FFF2-40B4-BE49-F238E27FC236}">
              <a16:creationId xmlns:a16="http://schemas.microsoft.com/office/drawing/2014/main" id="{00000000-0008-0000-0000-00006B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65" name="Tekstvak 364">
          <a:extLst>
            <a:ext uri="{FF2B5EF4-FFF2-40B4-BE49-F238E27FC236}">
              <a16:creationId xmlns:a16="http://schemas.microsoft.com/office/drawing/2014/main" id="{00000000-0008-0000-0000-00006D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67" name="Tekstvak 366">
          <a:extLst>
            <a:ext uri="{FF2B5EF4-FFF2-40B4-BE49-F238E27FC236}">
              <a16:creationId xmlns:a16="http://schemas.microsoft.com/office/drawing/2014/main" id="{00000000-0008-0000-0000-00006F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69" name="Tekstvak 368">
          <a:extLst>
            <a:ext uri="{FF2B5EF4-FFF2-40B4-BE49-F238E27FC236}">
              <a16:creationId xmlns:a16="http://schemas.microsoft.com/office/drawing/2014/main" id="{00000000-0008-0000-0000-000071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1" name="Tekstvak 370">
          <a:extLst>
            <a:ext uri="{FF2B5EF4-FFF2-40B4-BE49-F238E27FC236}">
              <a16:creationId xmlns:a16="http://schemas.microsoft.com/office/drawing/2014/main" id="{00000000-0008-0000-0000-000073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3" name="Tekstvak 372">
          <a:extLst>
            <a:ext uri="{FF2B5EF4-FFF2-40B4-BE49-F238E27FC236}">
              <a16:creationId xmlns:a16="http://schemas.microsoft.com/office/drawing/2014/main" id="{00000000-0008-0000-0000-000075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5" name="Tekstvak 374">
          <a:extLst>
            <a:ext uri="{FF2B5EF4-FFF2-40B4-BE49-F238E27FC236}">
              <a16:creationId xmlns:a16="http://schemas.microsoft.com/office/drawing/2014/main" id="{00000000-0008-0000-0000-000077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7" name="Tekstvak 376">
          <a:extLst>
            <a:ext uri="{FF2B5EF4-FFF2-40B4-BE49-F238E27FC236}">
              <a16:creationId xmlns:a16="http://schemas.microsoft.com/office/drawing/2014/main" id="{00000000-0008-0000-0000-000079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79" name="Tekstvak 378">
          <a:extLst>
            <a:ext uri="{FF2B5EF4-FFF2-40B4-BE49-F238E27FC236}">
              <a16:creationId xmlns:a16="http://schemas.microsoft.com/office/drawing/2014/main" id="{00000000-0008-0000-0000-00007B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1" name="Tekstvak 380">
          <a:extLst>
            <a:ext uri="{FF2B5EF4-FFF2-40B4-BE49-F238E27FC236}">
              <a16:creationId xmlns:a16="http://schemas.microsoft.com/office/drawing/2014/main" id="{00000000-0008-0000-0000-00007D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 name="Tekstvak 382">
          <a:extLst>
            <a:ext uri="{FF2B5EF4-FFF2-40B4-BE49-F238E27FC236}">
              <a16:creationId xmlns:a16="http://schemas.microsoft.com/office/drawing/2014/main" id="{00000000-0008-0000-0000-00007F01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547" name="Tekstvak 546">
          <a:extLst>
            <a:ext uri="{FF2B5EF4-FFF2-40B4-BE49-F238E27FC236}">
              <a16:creationId xmlns:a16="http://schemas.microsoft.com/office/drawing/2014/main" id="{00000000-0008-0000-0000-00002302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898" name="Tekstvak 897">
          <a:extLst>
            <a:ext uri="{FF2B5EF4-FFF2-40B4-BE49-F238E27FC236}">
              <a16:creationId xmlns:a16="http://schemas.microsoft.com/office/drawing/2014/main" id="{00000000-0008-0000-0000-000082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01" name="Tekstvak 900">
          <a:extLst>
            <a:ext uri="{FF2B5EF4-FFF2-40B4-BE49-F238E27FC236}">
              <a16:creationId xmlns:a16="http://schemas.microsoft.com/office/drawing/2014/main" id="{00000000-0008-0000-0000-000085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03" name="Tekstvak 902">
          <a:extLst>
            <a:ext uri="{FF2B5EF4-FFF2-40B4-BE49-F238E27FC236}">
              <a16:creationId xmlns:a16="http://schemas.microsoft.com/office/drawing/2014/main" id="{00000000-0008-0000-0000-000087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05" name="Tekstvak 904">
          <a:extLst>
            <a:ext uri="{FF2B5EF4-FFF2-40B4-BE49-F238E27FC236}">
              <a16:creationId xmlns:a16="http://schemas.microsoft.com/office/drawing/2014/main" id="{00000000-0008-0000-0000-000089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07" name="Tekstvak 906">
          <a:extLst>
            <a:ext uri="{FF2B5EF4-FFF2-40B4-BE49-F238E27FC236}">
              <a16:creationId xmlns:a16="http://schemas.microsoft.com/office/drawing/2014/main" id="{00000000-0008-0000-0000-00008B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09" name="Tekstvak 908">
          <a:extLst>
            <a:ext uri="{FF2B5EF4-FFF2-40B4-BE49-F238E27FC236}">
              <a16:creationId xmlns:a16="http://schemas.microsoft.com/office/drawing/2014/main" id="{00000000-0008-0000-0000-00008D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11" name="Tekstvak 910">
          <a:extLst>
            <a:ext uri="{FF2B5EF4-FFF2-40B4-BE49-F238E27FC236}">
              <a16:creationId xmlns:a16="http://schemas.microsoft.com/office/drawing/2014/main" id="{00000000-0008-0000-0000-00008F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13" name="Tekstvak 912">
          <a:extLst>
            <a:ext uri="{FF2B5EF4-FFF2-40B4-BE49-F238E27FC236}">
              <a16:creationId xmlns:a16="http://schemas.microsoft.com/office/drawing/2014/main" id="{00000000-0008-0000-0000-000091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15" name="Tekstvak 914">
          <a:extLst>
            <a:ext uri="{FF2B5EF4-FFF2-40B4-BE49-F238E27FC236}">
              <a16:creationId xmlns:a16="http://schemas.microsoft.com/office/drawing/2014/main" id="{00000000-0008-0000-0000-000093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17" name="Tekstvak 916">
          <a:extLst>
            <a:ext uri="{FF2B5EF4-FFF2-40B4-BE49-F238E27FC236}">
              <a16:creationId xmlns:a16="http://schemas.microsoft.com/office/drawing/2014/main" id="{00000000-0008-0000-0000-000095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19" name="Tekstvak 918">
          <a:extLst>
            <a:ext uri="{FF2B5EF4-FFF2-40B4-BE49-F238E27FC236}">
              <a16:creationId xmlns:a16="http://schemas.microsoft.com/office/drawing/2014/main" id="{00000000-0008-0000-0000-000097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21" name="Tekstvak 920">
          <a:extLst>
            <a:ext uri="{FF2B5EF4-FFF2-40B4-BE49-F238E27FC236}">
              <a16:creationId xmlns:a16="http://schemas.microsoft.com/office/drawing/2014/main" id="{00000000-0008-0000-0000-000099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23" name="Tekstvak 922">
          <a:extLst>
            <a:ext uri="{FF2B5EF4-FFF2-40B4-BE49-F238E27FC236}">
              <a16:creationId xmlns:a16="http://schemas.microsoft.com/office/drawing/2014/main" id="{00000000-0008-0000-0000-00009B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25" name="Tekstvak 924">
          <a:extLst>
            <a:ext uri="{FF2B5EF4-FFF2-40B4-BE49-F238E27FC236}">
              <a16:creationId xmlns:a16="http://schemas.microsoft.com/office/drawing/2014/main" id="{00000000-0008-0000-0000-00009D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927" name="Tekstvak 926">
          <a:extLst>
            <a:ext uri="{FF2B5EF4-FFF2-40B4-BE49-F238E27FC236}">
              <a16:creationId xmlns:a16="http://schemas.microsoft.com/office/drawing/2014/main" id="{00000000-0008-0000-0000-00009F03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09" name="Tekstvak 3808">
          <a:extLst>
            <a:ext uri="{FF2B5EF4-FFF2-40B4-BE49-F238E27FC236}">
              <a16:creationId xmlns:a16="http://schemas.microsoft.com/office/drawing/2014/main" id="{00000000-0008-0000-0000-0000E1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11" name="Tekstvak 3810">
          <a:extLst>
            <a:ext uri="{FF2B5EF4-FFF2-40B4-BE49-F238E27FC236}">
              <a16:creationId xmlns:a16="http://schemas.microsoft.com/office/drawing/2014/main" id="{00000000-0008-0000-0000-0000E3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13" name="Tekstvak 3812">
          <a:extLst>
            <a:ext uri="{FF2B5EF4-FFF2-40B4-BE49-F238E27FC236}">
              <a16:creationId xmlns:a16="http://schemas.microsoft.com/office/drawing/2014/main" id="{00000000-0008-0000-0000-0000E5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15" name="Tekstvak 3814">
          <a:extLst>
            <a:ext uri="{FF2B5EF4-FFF2-40B4-BE49-F238E27FC236}">
              <a16:creationId xmlns:a16="http://schemas.microsoft.com/office/drawing/2014/main" id="{00000000-0008-0000-0000-0000E7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17" name="Tekstvak 3816">
          <a:extLst>
            <a:ext uri="{FF2B5EF4-FFF2-40B4-BE49-F238E27FC236}">
              <a16:creationId xmlns:a16="http://schemas.microsoft.com/office/drawing/2014/main" id="{00000000-0008-0000-0000-0000E9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26" name="Tekstvak 3825">
          <a:extLst>
            <a:ext uri="{FF2B5EF4-FFF2-40B4-BE49-F238E27FC236}">
              <a16:creationId xmlns:a16="http://schemas.microsoft.com/office/drawing/2014/main" id="{00000000-0008-0000-0000-0000F2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28" name="Tekstvak 3827">
          <a:extLst>
            <a:ext uri="{FF2B5EF4-FFF2-40B4-BE49-F238E27FC236}">
              <a16:creationId xmlns:a16="http://schemas.microsoft.com/office/drawing/2014/main" id="{00000000-0008-0000-0000-0000F4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0" name="Tekstvak 3829">
          <a:extLst>
            <a:ext uri="{FF2B5EF4-FFF2-40B4-BE49-F238E27FC236}">
              <a16:creationId xmlns:a16="http://schemas.microsoft.com/office/drawing/2014/main" id="{00000000-0008-0000-0000-0000F6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2" name="Tekstvak 3831">
          <a:extLst>
            <a:ext uri="{FF2B5EF4-FFF2-40B4-BE49-F238E27FC236}">
              <a16:creationId xmlns:a16="http://schemas.microsoft.com/office/drawing/2014/main" id="{00000000-0008-0000-0000-0000F8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4" name="Tekstvak 3833">
          <a:extLst>
            <a:ext uri="{FF2B5EF4-FFF2-40B4-BE49-F238E27FC236}">
              <a16:creationId xmlns:a16="http://schemas.microsoft.com/office/drawing/2014/main" id="{00000000-0008-0000-0000-0000FA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6" name="Tekstvak 3835">
          <a:extLst>
            <a:ext uri="{FF2B5EF4-FFF2-40B4-BE49-F238E27FC236}">
              <a16:creationId xmlns:a16="http://schemas.microsoft.com/office/drawing/2014/main" id="{00000000-0008-0000-0000-0000FC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3838" name="Tekstvak 3837">
          <a:extLst>
            <a:ext uri="{FF2B5EF4-FFF2-40B4-BE49-F238E27FC236}">
              <a16:creationId xmlns:a16="http://schemas.microsoft.com/office/drawing/2014/main" id="{00000000-0008-0000-0000-0000FE0E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03" name="Tekstvak 6702">
          <a:extLst>
            <a:ext uri="{FF2B5EF4-FFF2-40B4-BE49-F238E27FC236}">
              <a16:creationId xmlns:a16="http://schemas.microsoft.com/office/drawing/2014/main" id="{00000000-0008-0000-0000-00002F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05" name="Tekstvak 6704">
          <a:extLst>
            <a:ext uri="{FF2B5EF4-FFF2-40B4-BE49-F238E27FC236}">
              <a16:creationId xmlns:a16="http://schemas.microsoft.com/office/drawing/2014/main" id="{00000000-0008-0000-0000-000031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07" name="Tekstvak 6706">
          <a:extLst>
            <a:ext uri="{FF2B5EF4-FFF2-40B4-BE49-F238E27FC236}">
              <a16:creationId xmlns:a16="http://schemas.microsoft.com/office/drawing/2014/main" id="{00000000-0008-0000-0000-000033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09" name="Tekstvak 6708">
          <a:extLst>
            <a:ext uri="{FF2B5EF4-FFF2-40B4-BE49-F238E27FC236}">
              <a16:creationId xmlns:a16="http://schemas.microsoft.com/office/drawing/2014/main" id="{00000000-0008-0000-0000-000035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11" name="Tekstvak 6710">
          <a:extLst>
            <a:ext uri="{FF2B5EF4-FFF2-40B4-BE49-F238E27FC236}">
              <a16:creationId xmlns:a16="http://schemas.microsoft.com/office/drawing/2014/main" id="{00000000-0008-0000-0000-000037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13" name="Tekstvak 6712">
          <a:extLst>
            <a:ext uri="{FF2B5EF4-FFF2-40B4-BE49-F238E27FC236}">
              <a16:creationId xmlns:a16="http://schemas.microsoft.com/office/drawing/2014/main" id="{00000000-0008-0000-0000-000039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15" name="Tekstvak 6714">
          <a:extLst>
            <a:ext uri="{FF2B5EF4-FFF2-40B4-BE49-F238E27FC236}">
              <a16:creationId xmlns:a16="http://schemas.microsoft.com/office/drawing/2014/main" id="{00000000-0008-0000-0000-00003B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17" name="Tekstvak 6716">
          <a:extLst>
            <a:ext uri="{FF2B5EF4-FFF2-40B4-BE49-F238E27FC236}">
              <a16:creationId xmlns:a16="http://schemas.microsoft.com/office/drawing/2014/main" id="{00000000-0008-0000-0000-00003D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6719" name="Tekstvak 6718">
          <a:extLst>
            <a:ext uri="{FF2B5EF4-FFF2-40B4-BE49-F238E27FC236}">
              <a16:creationId xmlns:a16="http://schemas.microsoft.com/office/drawing/2014/main" id="{00000000-0008-0000-0000-00003F1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0</xdr:col>
      <xdr:colOff>0</xdr:colOff>
      <xdr:row>0</xdr:row>
      <xdr:rowOff>0</xdr:rowOff>
    </xdr:from>
    <xdr:ext cx="0" cy="5086905"/>
    <xdr:sp macro="" textlink="">
      <xdr:nvSpPr>
        <xdr:cNvPr id="2565" name="Tekstvak 2564">
          <a:extLst>
            <a:ext uri="{FF2B5EF4-FFF2-40B4-BE49-F238E27FC236}">
              <a16:creationId xmlns:a16="http://schemas.microsoft.com/office/drawing/2014/main" id="{00000000-0008-0000-0000-0000050A0000}"/>
            </a:ext>
          </a:extLst>
        </xdr:cNvPr>
        <xdr:cNvSpPr txBox="1"/>
      </xdr:nvSpPr>
      <xdr:spPr>
        <a:xfrm>
          <a:off x="0" y="0"/>
          <a:ext cx="0" cy="508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nl-BE" sz="1100"/>
            <a:t>text label - text label - text label</a:t>
          </a:r>
        </a:p>
      </xdr:txBody>
    </xdr:sp>
    <xdr:clientData/>
  </xdr:oneCellAnchor>
  <xdr:oneCellAnchor>
    <xdr:from>
      <xdr:col>14</xdr:col>
      <xdr:colOff>52388</xdr:colOff>
      <xdr:row>2</xdr:row>
      <xdr:rowOff>0</xdr:rowOff>
    </xdr:from>
    <xdr:ext cx="1143000" cy="457200"/>
    <xdr:sp macro="" textlink="">
      <xdr:nvSpPr>
        <xdr:cNvPr id="6824" name="Tekstvak 6823">
          <a:extLst>
            <a:ext uri="{FF2B5EF4-FFF2-40B4-BE49-F238E27FC236}">
              <a16:creationId xmlns:a16="http://schemas.microsoft.com/office/drawing/2014/main" id="{00000000-0008-0000-0000-0000A81A0000}"/>
            </a:ext>
          </a:extLst>
        </xdr:cNvPr>
        <xdr:cNvSpPr txBox="1"/>
      </xdr:nvSpPr>
      <xdr:spPr>
        <a:xfrm>
          <a:off x="23464838" y="152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r>
            <a:rPr lang="nl-BE" sz="1100"/>
            <a:t>text label - text label - text label</a:t>
          </a:r>
        </a:p>
      </xdr:txBody>
    </xdr:sp>
    <xdr:clientData/>
  </xdr:oneCellAnchor>
  <xdr:oneCellAnchor>
    <xdr:from>
      <xdr:col>14</xdr:col>
      <xdr:colOff>52388</xdr:colOff>
      <xdr:row>2</xdr:row>
      <xdr:rowOff>0</xdr:rowOff>
    </xdr:from>
    <xdr:ext cx="1143000" cy="457200"/>
    <xdr:sp macro="" textlink="">
      <xdr:nvSpPr>
        <xdr:cNvPr id="6826" name="Tekstvak 6825">
          <a:extLst>
            <a:ext uri="{FF2B5EF4-FFF2-40B4-BE49-F238E27FC236}">
              <a16:creationId xmlns:a16="http://schemas.microsoft.com/office/drawing/2014/main" id="{00000000-0008-0000-0000-0000AA1A0000}"/>
            </a:ext>
          </a:extLst>
        </xdr:cNvPr>
        <xdr:cNvSpPr txBox="1"/>
      </xdr:nvSpPr>
      <xdr:spPr>
        <a:xfrm>
          <a:off x="23464838" y="152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xdr:row>
      <xdr:rowOff>0</xdr:rowOff>
    </xdr:from>
    <xdr:ext cx="1143000" cy="457200"/>
    <xdr:sp macro="" textlink="">
      <xdr:nvSpPr>
        <xdr:cNvPr id="6828" name="Tekstvak 6827">
          <a:extLst>
            <a:ext uri="{FF2B5EF4-FFF2-40B4-BE49-F238E27FC236}">
              <a16:creationId xmlns:a16="http://schemas.microsoft.com/office/drawing/2014/main" id="{00000000-0008-0000-0000-0000AC1A0000}"/>
            </a:ext>
          </a:extLst>
        </xdr:cNvPr>
        <xdr:cNvSpPr txBox="1"/>
      </xdr:nvSpPr>
      <xdr:spPr>
        <a:xfrm>
          <a:off x="23464838" y="266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xdr:row>
      <xdr:rowOff>0</xdr:rowOff>
    </xdr:from>
    <xdr:ext cx="1143000" cy="457200"/>
    <xdr:sp macro="" textlink="">
      <xdr:nvSpPr>
        <xdr:cNvPr id="6830" name="Tekstvak 6829">
          <a:extLst>
            <a:ext uri="{FF2B5EF4-FFF2-40B4-BE49-F238E27FC236}">
              <a16:creationId xmlns:a16="http://schemas.microsoft.com/office/drawing/2014/main" id="{00000000-0008-0000-0000-0000AE1A0000}"/>
            </a:ext>
          </a:extLst>
        </xdr:cNvPr>
        <xdr:cNvSpPr txBox="1"/>
      </xdr:nvSpPr>
      <xdr:spPr>
        <a:xfrm>
          <a:off x="23464838" y="381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xdr:row>
      <xdr:rowOff>0</xdr:rowOff>
    </xdr:from>
    <xdr:ext cx="1143000" cy="457200"/>
    <xdr:sp macro="" textlink="">
      <xdr:nvSpPr>
        <xdr:cNvPr id="6832" name="Tekstvak 6831">
          <a:extLst>
            <a:ext uri="{FF2B5EF4-FFF2-40B4-BE49-F238E27FC236}">
              <a16:creationId xmlns:a16="http://schemas.microsoft.com/office/drawing/2014/main" id="{00000000-0008-0000-0000-0000B01A0000}"/>
            </a:ext>
          </a:extLst>
        </xdr:cNvPr>
        <xdr:cNvSpPr txBox="1"/>
      </xdr:nvSpPr>
      <xdr:spPr>
        <a:xfrm>
          <a:off x="23464838" y="495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xdr:row>
      <xdr:rowOff>0</xdr:rowOff>
    </xdr:from>
    <xdr:ext cx="1143000" cy="457200"/>
    <xdr:sp macro="" textlink="">
      <xdr:nvSpPr>
        <xdr:cNvPr id="6834" name="Tekstvak 6833">
          <a:extLst>
            <a:ext uri="{FF2B5EF4-FFF2-40B4-BE49-F238E27FC236}">
              <a16:creationId xmlns:a16="http://schemas.microsoft.com/office/drawing/2014/main" id="{00000000-0008-0000-0000-0000B21A0000}"/>
            </a:ext>
          </a:extLst>
        </xdr:cNvPr>
        <xdr:cNvSpPr txBox="1"/>
      </xdr:nvSpPr>
      <xdr:spPr>
        <a:xfrm>
          <a:off x="23464838" y="609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xdr:row>
      <xdr:rowOff>0</xdr:rowOff>
    </xdr:from>
    <xdr:ext cx="1143000" cy="457200"/>
    <xdr:sp macro="" textlink="">
      <xdr:nvSpPr>
        <xdr:cNvPr id="6836" name="Tekstvak 6835">
          <a:extLst>
            <a:ext uri="{FF2B5EF4-FFF2-40B4-BE49-F238E27FC236}">
              <a16:creationId xmlns:a16="http://schemas.microsoft.com/office/drawing/2014/main" id="{00000000-0008-0000-0000-0000B41A0000}"/>
            </a:ext>
          </a:extLst>
        </xdr:cNvPr>
        <xdr:cNvSpPr txBox="1"/>
      </xdr:nvSpPr>
      <xdr:spPr>
        <a:xfrm>
          <a:off x="23464838" y="723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xdr:row>
      <xdr:rowOff>0</xdr:rowOff>
    </xdr:from>
    <xdr:ext cx="1143000" cy="457200"/>
    <xdr:sp macro="" textlink="">
      <xdr:nvSpPr>
        <xdr:cNvPr id="6838" name="Tekstvak 6837">
          <a:extLst>
            <a:ext uri="{FF2B5EF4-FFF2-40B4-BE49-F238E27FC236}">
              <a16:creationId xmlns:a16="http://schemas.microsoft.com/office/drawing/2014/main" id="{00000000-0008-0000-0000-0000B61A0000}"/>
            </a:ext>
          </a:extLst>
        </xdr:cNvPr>
        <xdr:cNvSpPr txBox="1"/>
      </xdr:nvSpPr>
      <xdr:spPr>
        <a:xfrm>
          <a:off x="23464838" y="838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xdr:row>
      <xdr:rowOff>0</xdr:rowOff>
    </xdr:from>
    <xdr:ext cx="1143000" cy="457200"/>
    <xdr:sp macro="" textlink="">
      <xdr:nvSpPr>
        <xdr:cNvPr id="6840" name="Tekstvak 6839">
          <a:extLst>
            <a:ext uri="{FF2B5EF4-FFF2-40B4-BE49-F238E27FC236}">
              <a16:creationId xmlns:a16="http://schemas.microsoft.com/office/drawing/2014/main" id="{00000000-0008-0000-0000-0000B81A0000}"/>
            </a:ext>
          </a:extLst>
        </xdr:cNvPr>
        <xdr:cNvSpPr txBox="1"/>
      </xdr:nvSpPr>
      <xdr:spPr>
        <a:xfrm>
          <a:off x="23464838" y="952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xdr:row>
      <xdr:rowOff>0</xdr:rowOff>
    </xdr:from>
    <xdr:ext cx="1143000" cy="457200"/>
    <xdr:sp macro="" textlink="">
      <xdr:nvSpPr>
        <xdr:cNvPr id="6842" name="Tekstvak 6841">
          <a:extLst>
            <a:ext uri="{FF2B5EF4-FFF2-40B4-BE49-F238E27FC236}">
              <a16:creationId xmlns:a16="http://schemas.microsoft.com/office/drawing/2014/main" id="{00000000-0008-0000-0000-0000BA1A0000}"/>
            </a:ext>
          </a:extLst>
        </xdr:cNvPr>
        <xdr:cNvSpPr txBox="1"/>
      </xdr:nvSpPr>
      <xdr:spPr>
        <a:xfrm>
          <a:off x="23464838" y="1066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11</xdr:row>
      <xdr:rowOff>0</xdr:rowOff>
    </xdr:from>
    <xdr:ext cx="1143000" cy="457200"/>
    <xdr:sp macro="" textlink="">
      <xdr:nvSpPr>
        <xdr:cNvPr id="6844" name="Tekstvak 6843">
          <a:extLst>
            <a:ext uri="{FF2B5EF4-FFF2-40B4-BE49-F238E27FC236}">
              <a16:creationId xmlns:a16="http://schemas.microsoft.com/office/drawing/2014/main" id="{00000000-0008-0000-0000-0000BC1A0000}"/>
            </a:ext>
          </a:extLst>
        </xdr:cNvPr>
        <xdr:cNvSpPr txBox="1"/>
      </xdr:nvSpPr>
      <xdr:spPr>
        <a:xfrm>
          <a:off x="23464838" y="1181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12</xdr:row>
      <xdr:rowOff>0</xdr:rowOff>
    </xdr:from>
    <xdr:ext cx="1143000" cy="457200"/>
    <xdr:sp macro="" textlink="">
      <xdr:nvSpPr>
        <xdr:cNvPr id="6846" name="Tekstvak 6845">
          <a:extLst>
            <a:ext uri="{FF2B5EF4-FFF2-40B4-BE49-F238E27FC236}">
              <a16:creationId xmlns:a16="http://schemas.microsoft.com/office/drawing/2014/main" id="{00000000-0008-0000-0000-0000BE1A0000}"/>
            </a:ext>
          </a:extLst>
        </xdr:cNvPr>
        <xdr:cNvSpPr txBox="1"/>
      </xdr:nvSpPr>
      <xdr:spPr>
        <a:xfrm>
          <a:off x="23464838" y="1295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13</xdr:row>
      <xdr:rowOff>0</xdr:rowOff>
    </xdr:from>
    <xdr:ext cx="1143000" cy="457200"/>
    <xdr:sp macro="" textlink="">
      <xdr:nvSpPr>
        <xdr:cNvPr id="6848" name="Tekstvak 6847">
          <a:extLst>
            <a:ext uri="{FF2B5EF4-FFF2-40B4-BE49-F238E27FC236}">
              <a16:creationId xmlns:a16="http://schemas.microsoft.com/office/drawing/2014/main" id="{00000000-0008-0000-0000-0000C01A0000}"/>
            </a:ext>
          </a:extLst>
        </xdr:cNvPr>
        <xdr:cNvSpPr txBox="1"/>
      </xdr:nvSpPr>
      <xdr:spPr>
        <a:xfrm>
          <a:off x="23464838" y="1409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14</xdr:row>
      <xdr:rowOff>0</xdr:rowOff>
    </xdr:from>
    <xdr:ext cx="1143000" cy="457200"/>
    <xdr:sp macro="" textlink="">
      <xdr:nvSpPr>
        <xdr:cNvPr id="6850" name="Tekstvak 6849">
          <a:extLst>
            <a:ext uri="{FF2B5EF4-FFF2-40B4-BE49-F238E27FC236}">
              <a16:creationId xmlns:a16="http://schemas.microsoft.com/office/drawing/2014/main" id="{00000000-0008-0000-0000-0000C21A0000}"/>
            </a:ext>
          </a:extLst>
        </xdr:cNvPr>
        <xdr:cNvSpPr txBox="1"/>
      </xdr:nvSpPr>
      <xdr:spPr>
        <a:xfrm>
          <a:off x="23464838" y="1524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15</xdr:row>
      <xdr:rowOff>0</xdr:rowOff>
    </xdr:from>
    <xdr:ext cx="1143000" cy="457200"/>
    <xdr:sp macro="" textlink="">
      <xdr:nvSpPr>
        <xdr:cNvPr id="6852" name="Tekstvak 6851">
          <a:extLst>
            <a:ext uri="{FF2B5EF4-FFF2-40B4-BE49-F238E27FC236}">
              <a16:creationId xmlns:a16="http://schemas.microsoft.com/office/drawing/2014/main" id="{00000000-0008-0000-0000-0000C41A0000}"/>
            </a:ext>
          </a:extLst>
        </xdr:cNvPr>
        <xdr:cNvSpPr txBox="1"/>
      </xdr:nvSpPr>
      <xdr:spPr>
        <a:xfrm>
          <a:off x="23464838" y="1638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16</xdr:row>
      <xdr:rowOff>0</xdr:rowOff>
    </xdr:from>
    <xdr:ext cx="1143000" cy="457200"/>
    <xdr:sp macro="" textlink="">
      <xdr:nvSpPr>
        <xdr:cNvPr id="6854" name="Tekstvak 6853">
          <a:extLst>
            <a:ext uri="{FF2B5EF4-FFF2-40B4-BE49-F238E27FC236}">
              <a16:creationId xmlns:a16="http://schemas.microsoft.com/office/drawing/2014/main" id="{00000000-0008-0000-0000-0000C61A0000}"/>
            </a:ext>
          </a:extLst>
        </xdr:cNvPr>
        <xdr:cNvSpPr txBox="1"/>
      </xdr:nvSpPr>
      <xdr:spPr>
        <a:xfrm>
          <a:off x="23464838" y="1752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17</xdr:row>
      <xdr:rowOff>0</xdr:rowOff>
    </xdr:from>
    <xdr:ext cx="1143000" cy="457200"/>
    <xdr:sp macro="" textlink="">
      <xdr:nvSpPr>
        <xdr:cNvPr id="6856" name="Tekstvak 6855">
          <a:extLst>
            <a:ext uri="{FF2B5EF4-FFF2-40B4-BE49-F238E27FC236}">
              <a16:creationId xmlns:a16="http://schemas.microsoft.com/office/drawing/2014/main" id="{00000000-0008-0000-0000-0000C81A0000}"/>
            </a:ext>
          </a:extLst>
        </xdr:cNvPr>
        <xdr:cNvSpPr txBox="1"/>
      </xdr:nvSpPr>
      <xdr:spPr>
        <a:xfrm>
          <a:off x="23464838" y="1866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18</xdr:row>
      <xdr:rowOff>0</xdr:rowOff>
    </xdr:from>
    <xdr:ext cx="1143000" cy="457200"/>
    <xdr:sp macro="" textlink="">
      <xdr:nvSpPr>
        <xdr:cNvPr id="6858" name="Tekstvak 6857">
          <a:extLst>
            <a:ext uri="{FF2B5EF4-FFF2-40B4-BE49-F238E27FC236}">
              <a16:creationId xmlns:a16="http://schemas.microsoft.com/office/drawing/2014/main" id="{00000000-0008-0000-0000-0000CA1A0000}"/>
            </a:ext>
          </a:extLst>
        </xdr:cNvPr>
        <xdr:cNvSpPr txBox="1"/>
      </xdr:nvSpPr>
      <xdr:spPr>
        <a:xfrm>
          <a:off x="23464838" y="1981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19</xdr:row>
      <xdr:rowOff>0</xdr:rowOff>
    </xdr:from>
    <xdr:ext cx="1143000" cy="457200"/>
    <xdr:sp macro="" textlink="">
      <xdr:nvSpPr>
        <xdr:cNvPr id="6860" name="Tekstvak 6859">
          <a:extLst>
            <a:ext uri="{FF2B5EF4-FFF2-40B4-BE49-F238E27FC236}">
              <a16:creationId xmlns:a16="http://schemas.microsoft.com/office/drawing/2014/main" id="{00000000-0008-0000-0000-0000CC1A0000}"/>
            </a:ext>
          </a:extLst>
        </xdr:cNvPr>
        <xdr:cNvSpPr txBox="1"/>
      </xdr:nvSpPr>
      <xdr:spPr>
        <a:xfrm>
          <a:off x="23464838" y="2095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19</xdr:row>
      <xdr:rowOff>0</xdr:rowOff>
    </xdr:from>
    <xdr:ext cx="1143000" cy="457200"/>
    <xdr:sp macro="" textlink="">
      <xdr:nvSpPr>
        <xdr:cNvPr id="6862" name="Tekstvak 6861">
          <a:extLst>
            <a:ext uri="{FF2B5EF4-FFF2-40B4-BE49-F238E27FC236}">
              <a16:creationId xmlns:a16="http://schemas.microsoft.com/office/drawing/2014/main" id="{00000000-0008-0000-0000-0000CE1A0000}"/>
            </a:ext>
          </a:extLst>
        </xdr:cNvPr>
        <xdr:cNvSpPr txBox="1"/>
      </xdr:nvSpPr>
      <xdr:spPr>
        <a:xfrm>
          <a:off x="23464838" y="2209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20</xdr:row>
      <xdr:rowOff>0</xdr:rowOff>
    </xdr:from>
    <xdr:ext cx="1143000" cy="457200"/>
    <xdr:sp macro="" textlink="">
      <xdr:nvSpPr>
        <xdr:cNvPr id="6864" name="Tekstvak 6863">
          <a:extLst>
            <a:ext uri="{FF2B5EF4-FFF2-40B4-BE49-F238E27FC236}">
              <a16:creationId xmlns:a16="http://schemas.microsoft.com/office/drawing/2014/main" id="{00000000-0008-0000-0000-0000D01A0000}"/>
            </a:ext>
          </a:extLst>
        </xdr:cNvPr>
        <xdr:cNvSpPr txBox="1"/>
      </xdr:nvSpPr>
      <xdr:spPr>
        <a:xfrm>
          <a:off x="23464838" y="2324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21</xdr:row>
      <xdr:rowOff>0</xdr:rowOff>
    </xdr:from>
    <xdr:ext cx="1143000" cy="457200"/>
    <xdr:sp macro="" textlink="">
      <xdr:nvSpPr>
        <xdr:cNvPr id="6866" name="Tekstvak 6865">
          <a:extLst>
            <a:ext uri="{FF2B5EF4-FFF2-40B4-BE49-F238E27FC236}">
              <a16:creationId xmlns:a16="http://schemas.microsoft.com/office/drawing/2014/main" id="{00000000-0008-0000-0000-0000D21A0000}"/>
            </a:ext>
          </a:extLst>
        </xdr:cNvPr>
        <xdr:cNvSpPr txBox="1"/>
      </xdr:nvSpPr>
      <xdr:spPr>
        <a:xfrm>
          <a:off x="23464838" y="2438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22</xdr:row>
      <xdr:rowOff>0</xdr:rowOff>
    </xdr:from>
    <xdr:ext cx="1143000" cy="457200"/>
    <xdr:sp macro="" textlink="">
      <xdr:nvSpPr>
        <xdr:cNvPr id="6868" name="Tekstvak 6867">
          <a:extLst>
            <a:ext uri="{FF2B5EF4-FFF2-40B4-BE49-F238E27FC236}">
              <a16:creationId xmlns:a16="http://schemas.microsoft.com/office/drawing/2014/main" id="{00000000-0008-0000-0000-0000D41A0000}"/>
            </a:ext>
          </a:extLst>
        </xdr:cNvPr>
        <xdr:cNvSpPr txBox="1"/>
      </xdr:nvSpPr>
      <xdr:spPr>
        <a:xfrm>
          <a:off x="23464838" y="2552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23</xdr:row>
      <xdr:rowOff>0</xdr:rowOff>
    </xdr:from>
    <xdr:ext cx="1143000" cy="457200"/>
    <xdr:sp macro="" textlink="">
      <xdr:nvSpPr>
        <xdr:cNvPr id="6870" name="Tekstvak 6869">
          <a:extLst>
            <a:ext uri="{FF2B5EF4-FFF2-40B4-BE49-F238E27FC236}">
              <a16:creationId xmlns:a16="http://schemas.microsoft.com/office/drawing/2014/main" id="{00000000-0008-0000-0000-0000D61A0000}"/>
            </a:ext>
          </a:extLst>
        </xdr:cNvPr>
        <xdr:cNvSpPr txBox="1"/>
      </xdr:nvSpPr>
      <xdr:spPr>
        <a:xfrm>
          <a:off x="23464838" y="2667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24</xdr:row>
      <xdr:rowOff>0</xdr:rowOff>
    </xdr:from>
    <xdr:ext cx="1143000" cy="457200"/>
    <xdr:sp macro="" textlink="">
      <xdr:nvSpPr>
        <xdr:cNvPr id="6872" name="Tekstvak 6871">
          <a:extLst>
            <a:ext uri="{FF2B5EF4-FFF2-40B4-BE49-F238E27FC236}">
              <a16:creationId xmlns:a16="http://schemas.microsoft.com/office/drawing/2014/main" id="{00000000-0008-0000-0000-0000D81A0000}"/>
            </a:ext>
          </a:extLst>
        </xdr:cNvPr>
        <xdr:cNvSpPr txBox="1"/>
      </xdr:nvSpPr>
      <xdr:spPr>
        <a:xfrm>
          <a:off x="23464838" y="2781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25</xdr:row>
      <xdr:rowOff>0</xdr:rowOff>
    </xdr:from>
    <xdr:ext cx="1143000" cy="457200"/>
    <xdr:sp macro="" textlink="">
      <xdr:nvSpPr>
        <xdr:cNvPr id="6874" name="Tekstvak 6873">
          <a:extLst>
            <a:ext uri="{FF2B5EF4-FFF2-40B4-BE49-F238E27FC236}">
              <a16:creationId xmlns:a16="http://schemas.microsoft.com/office/drawing/2014/main" id="{00000000-0008-0000-0000-0000DA1A0000}"/>
            </a:ext>
          </a:extLst>
        </xdr:cNvPr>
        <xdr:cNvSpPr txBox="1"/>
      </xdr:nvSpPr>
      <xdr:spPr>
        <a:xfrm>
          <a:off x="23464838" y="2895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26</xdr:row>
      <xdr:rowOff>0</xdr:rowOff>
    </xdr:from>
    <xdr:ext cx="1143000" cy="457200"/>
    <xdr:sp macro="" textlink="">
      <xdr:nvSpPr>
        <xdr:cNvPr id="6876" name="Tekstvak 6875">
          <a:extLst>
            <a:ext uri="{FF2B5EF4-FFF2-40B4-BE49-F238E27FC236}">
              <a16:creationId xmlns:a16="http://schemas.microsoft.com/office/drawing/2014/main" id="{00000000-0008-0000-0000-0000DC1A0000}"/>
            </a:ext>
          </a:extLst>
        </xdr:cNvPr>
        <xdr:cNvSpPr txBox="1"/>
      </xdr:nvSpPr>
      <xdr:spPr>
        <a:xfrm>
          <a:off x="23464838" y="3009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27</xdr:row>
      <xdr:rowOff>0</xdr:rowOff>
    </xdr:from>
    <xdr:ext cx="1143000" cy="457200"/>
    <xdr:sp macro="" textlink="">
      <xdr:nvSpPr>
        <xdr:cNvPr id="6878" name="Tekstvak 6877">
          <a:extLst>
            <a:ext uri="{FF2B5EF4-FFF2-40B4-BE49-F238E27FC236}">
              <a16:creationId xmlns:a16="http://schemas.microsoft.com/office/drawing/2014/main" id="{00000000-0008-0000-0000-0000DE1A0000}"/>
            </a:ext>
          </a:extLst>
        </xdr:cNvPr>
        <xdr:cNvSpPr txBox="1"/>
      </xdr:nvSpPr>
      <xdr:spPr>
        <a:xfrm>
          <a:off x="23464838" y="3124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28</xdr:row>
      <xdr:rowOff>0</xdr:rowOff>
    </xdr:from>
    <xdr:ext cx="1143000" cy="457200"/>
    <xdr:sp macro="" textlink="">
      <xdr:nvSpPr>
        <xdr:cNvPr id="6880" name="Tekstvak 6879">
          <a:extLst>
            <a:ext uri="{FF2B5EF4-FFF2-40B4-BE49-F238E27FC236}">
              <a16:creationId xmlns:a16="http://schemas.microsoft.com/office/drawing/2014/main" id="{00000000-0008-0000-0000-0000E01A0000}"/>
            </a:ext>
          </a:extLst>
        </xdr:cNvPr>
        <xdr:cNvSpPr txBox="1"/>
      </xdr:nvSpPr>
      <xdr:spPr>
        <a:xfrm>
          <a:off x="23464838" y="3238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29</xdr:row>
      <xdr:rowOff>0</xdr:rowOff>
    </xdr:from>
    <xdr:ext cx="1143000" cy="457200"/>
    <xdr:sp macro="" textlink="">
      <xdr:nvSpPr>
        <xdr:cNvPr id="6882" name="Tekstvak 6881">
          <a:extLst>
            <a:ext uri="{FF2B5EF4-FFF2-40B4-BE49-F238E27FC236}">
              <a16:creationId xmlns:a16="http://schemas.microsoft.com/office/drawing/2014/main" id="{00000000-0008-0000-0000-0000E21A0000}"/>
            </a:ext>
          </a:extLst>
        </xdr:cNvPr>
        <xdr:cNvSpPr txBox="1"/>
      </xdr:nvSpPr>
      <xdr:spPr>
        <a:xfrm>
          <a:off x="23464838" y="3352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30</xdr:row>
      <xdr:rowOff>0</xdr:rowOff>
    </xdr:from>
    <xdr:ext cx="1143000" cy="457200"/>
    <xdr:sp macro="" textlink="">
      <xdr:nvSpPr>
        <xdr:cNvPr id="6884" name="Tekstvak 6883">
          <a:extLst>
            <a:ext uri="{FF2B5EF4-FFF2-40B4-BE49-F238E27FC236}">
              <a16:creationId xmlns:a16="http://schemas.microsoft.com/office/drawing/2014/main" id="{00000000-0008-0000-0000-0000E41A0000}"/>
            </a:ext>
          </a:extLst>
        </xdr:cNvPr>
        <xdr:cNvSpPr txBox="1"/>
      </xdr:nvSpPr>
      <xdr:spPr>
        <a:xfrm>
          <a:off x="23464838" y="3467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31</xdr:row>
      <xdr:rowOff>0</xdr:rowOff>
    </xdr:from>
    <xdr:ext cx="1143000" cy="457200"/>
    <xdr:sp macro="" textlink="">
      <xdr:nvSpPr>
        <xdr:cNvPr id="6886" name="Tekstvak 6885">
          <a:extLst>
            <a:ext uri="{FF2B5EF4-FFF2-40B4-BE49-F238E27FC236}">
              <a16:creationId xmlns:a16="http://schemas.microsoft.com/office/drawing/2014/main" id="{00000000-0008-0000-0000-0000E61A0000}"/>
            </a:ext>
          </a:extLst>
        </xdr:cNvPr>
        <xdr:cNvSpPr txBox="1"/>
      </xdr:nvSpPr>
      <xdr:spPr>
        <a:xfrm>
          <a:off x="23464838" y="3581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32</xdr:row>
      <xdr:rowOff>0</xdr:rowOff>
    </xdr:from>
    <xdr:ext cx="1143000" cy="457200"/>
    <xdr:sp macro="" textlink="">
      <xdr:nvSpPr>
        <xdr:cNvPr id="6888" name="Tekstvak 6887">
          <a:extLst>
            <a:ext uri="{FF2B5EF4-FFF2-40B4-BE49-F238E27FC236}">
              <a16:creationId xmlns:a16="http://schemas.microsoft.com/office/drawing/2014/main" id="{00000000-0008-0000-0000-0000E81A0000}"/>
            </a:ext>
          </a:extLst>
        </xdr:cNvPr>
        <xdr:cNvSpPr txBox="1"/>
      </xdr:nvSpPr>
      <xdr:spPr>
        <a:xfrm>
          <a:off x="23464838" y="3695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33</xdr:row>
      <xdr:rowOff>0</xdr:rowOff>
    </xdr:from>
    <xdr:ext cx="1143000" cy="457200"/>
    <xdr:sp macro="" textlink="">
      <xdr:nvSpPr>
        <xdr:cNvPr id="6890" name="Tekstvak 6889">
          <a:extLst>
            <a:ext uri="{FF2B5EF4-FFF2-40B4-BE49-F238E27FC236}">
              <a16:creationId xmlns:a16="http://schemas.microsoft.com/office/drawing/2014/main" id="{00000000-0008-0000-0000-0000EA1A0000}"/>
            </a:ext>
          </a:extLst>
        </xdr:cNvPr>
        <xdr:cNvSpPr txBox="1"/>
      </xdr:nvSpPr>
      <xdr:spPr>
        <a:xfrm>
          <a:off x="23464838" y="3810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34</xdr:row>
      <xdr:rowOff>0</xdr:rowOff>
    </xdr:from>
    <xdr:ext cx="1143000" cy="457200"/>
    <xdr:sp macro="" textlink="">
      <xdr:nvSpPr>
        <xdr:cNvPr id="6892" name="Tekstvak 6891">
          <a:extLst>
            <a:ext uri="{FF2B5EF4-FFF2-40B4-BE49-F238E27FC236}">
              <a16:creationId xmlns:a16="http://schemas.microsoft.com/office/drawing/2014/main" id="{00000000-0008-0000-0000-0000EC1A0000}"/>
            </a:ext>
          </a:extLst>
        </xdr:cNvPr>
        <xdr:cNvSpPr txBox="1"/>
      </xdr:nvSpPr>
      <xdr:spPr>
        <a:xfrm>
          <a:off x="23464838" y="3924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35</xdr:row>
      <xdr:rowOff>0</xdr:rowOff>
    </xdr:from>
    <xdr:ext cx="1143000" cy="457200"/>
    <xdr:sp macro="" textlink="">
      <xdr:nvSpPr>
        <xdr:cNvPr id="6894" name="Tekstvak 6893">
          <a:extLst>
            <a:ext uri="{FF2B5EF4-FFF2-40B4-BE49-F238E27FC236}">
              <a16:creationId xmlns:a16="http://schemas.microsoft.com/office/drawing/2014/main" id="{00000000-0008-0000-0000-0000EE1A0000}"/>
            </a:ext>
          </a:extLst>
        </xdr:cNvPr>
        <xdr:cNvSpPr txBox="1"/>
      </xdr:nvSpPr>
      <xdr:spPr>
        <a:xfrm>
          <a:off x="23464838" y="4038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36</xdr:row>
      <xdr:rowOff>0</xdr:rowOff>
    </xdr:from>
    <xdr:ext cx="1143000" cy="457200"/>
    <xdr:sp macro="" textlink="">
      <xdr:nvSpPr>
        <xdr:cNvPr id="6896" name="Tekstvak 6895">
          <a:extLst>
            <a:ext uri="{FF2B5EF4-FFF2-40B4-BE49-F238E27FC236}">
              <a16:creationId xmlns:a16="http://schemas.microsoft.com/office/drawing/2014/main" id="{00000000-0008-0000-0000-0000F01A0000}"/>
            </a:ext>
          </a:extLst>
        </xdr:cNvPr>
        <xdr:cNvSpPr txBox="1"/>
      </xdr:nvSpPr>
      <xdr:spPr>
        <a:xfrm>
          <a:off x="23464838" y="4152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37</xdr:row>
      <xdr:rowOff>0</xdr:rowOff>
    </xdr:from>
    <xdr:ext cx="1143000" cy="457200"/>
    <xdr:sp macro="" textlink="">
      <xdr:nvSpPr>
        <xdr:cNvPr id="6898" name="Tekstvak 6897">
          <a:extLst>
            <a:ext uri="{FF2B5EF4-FFF2-40B4-BE49-F238E27FC236}">
              <a16:creationId xmlns:a16="http://schemas.microsoft.com/office/drawing/2014/main" id="{00000000-0008-0000-0000-0000F21A0000}"/>
            </a:ext>
          </a:extLst>
        </xdr:cNvPr>
        <xdr:cNvSpPr txBox="1"/>
      </xdr:nvSpPr>
      <xdr:spPr>
        <a:xfrm>
          <a:off x="23464838" y="4267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38</xdr:row>
      <xdr:rowOff>0</xdr:rowOff>
    </xdr:from>
    <xdr:ext cx="1143000" cy="457200"/>
    <xdr:sp macro="" textlink="">
      <xdr:nvSpPr>
        <xdr:cNvPr id="6900" name="Tekstvak 6899">
          <a:extLst>
            <a:ext uri="{FF2B5EF4-FFF2-40B4-BE49-F238E27FC236}">
              <a16:creationId xmlns:a16="http://schemas.microsoft.com/office/drawing/2014/main" id="{00000000-0008-0000-0000-0000F41A0000}"/>
            </a:ext>
          </a:extLst>
        </xdr:cNvPr>
        <xdr:cNvSpPr txBox="1"/>
      </xdr:nvSpPr>
      <xdr:spPr>
        <a:xfrm>
          <a:off x="23464838" y="4381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38</xdr:row>
      <xdr:rowOff>0</xdr:rowOff>
    </xdr:from>
    <xdr:ext cx="1143000" cy="457200"/>
    <xdr:sp macro="" textlink="">
      <xdr:nvSpPr>
        <xdr:cNvPr id="6902" name="Tekstvak 6901">
          <a:extLst>
            <a:ext uri="{FF2B5EF4-FFF2-40B4-BE49-F238E27FC236}">
              <a16:creationId xmlns:a16="http://schemas.microsoft.com/office/drawing/2014/main" id="{00000000-0008-0000-0000-0000F61A0000}"/>
            </a:ext>
          </a:extLst>
        </xdr:cNvPr>
        <xdr:cNvSpPr txBox="1"/>
      </xdr:nvSpPr>
      <xdr:spPr>
        <a:xfrm>
          <a:off x="23464838" y="4495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39</xdr:row>
      <xdr:rowOff>0</xdr:rowOff>
    </xdr:from>
    <xdr:ext cx="1143000" cy="457200"/>
    <xdr:sp macro="" textlink="">
      <xdr:nvSpPr>
        <xdr:cNvPr id="6904" name="Tekstvak 6903">
          <a:extLst>
            <a:ext uri="{FF2B5EF4-FFF2-40B4-BE49-F238E27FC236}">
              <a16:creationId xmlns:a16="http://schemas.microsoft.com/office/drawing/2014/main" id="{00000000-0008-0000-0000-0000F81A0000}"/>
            </a:ext>
          </a:extLst>
        </xdr:cNvPr>
        <xdr:cNvSpPr txBox="1"/>
      </xdr:nvSpPr>
      <xdr:spPr>
        <a:xfrm>
          <a:off x="23464838" y="4610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40</xdr:row>
      <xdr:rowOff>0</xdr:rowOff>
    </xdr:from>
    <xdr:ext cx="1143000" cy="457200"/>
    <xdr:sp macro="" textlink="">
      <xdr:nvSpPr>
        <xdr:cNvPr id="6906" name="Tekstvak 6905">
          <a:extLst>
            <a:ext uri="{FF2B5EF4-FFF2-40B4-BE49-F238E27FC236}">
              <a16:creationId xmlns:a16="http://schemas.microsoft.com/office/drawing/2014/main" id="{00000000-0008-0000-0000-0000FA1A0000}"/>
            </a:ext>
          </a:extLst>
        </xdr:cNvPr>
        <xdr:cNvSpPr txBox="1"/>
      </xdr:nvSpPr>
      <xdr:spPr>
        <a:xfrm>
          <a:off x="23464838" y="4724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41</xdr:row>
      <xdr:rowOff>0</xdr:rowOff>
    </xdr:from>
    <xdr:ext cx="1143000" cy="457200"/>
    <xdr:sp macro="" textlink="">
      <xdr:nvSpPr>
        <xdr:cNvPr id="6908" name="Tekstvak 6907">
          <a:extLst>
            <a:ext uri="{FF2B5EF4-FFF2-40B4-BE49-F238E27FC236}">
              <a16:creationId xmlns:a16="http://schemas.microsoft.com/office/drawing/2014/main" id="{00000000-0008-0000-0000-0000FC1A0000}"/>
            </a:ext>
          </a:extLst>
        </xdr:cNvPr>
        <xdr:cNvSpPr txBox="1"/>
      </xdr:nvSpPr>
      <xdr:spPr>
        <a:xfrm>
          <a:off x="23464838" y="4838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42</xdr:row>
      <xdr:rowOff>0</xdr:rowOff>
    </xdr:from>
    <xdr:ext cx="1143000" cy="457200"/>
    <xdr:sp macro="" textlink="">
      <xdr:nvSpPr>
        <xdr:cNvPr id="6910" name="Tekstvak 6909">
          <a:extLst>
            <a:ext uri="{FF2B5EF4-FFF2-40B4-BE49-F238E27FC236}">
              <a16:creationId xmlns:a16="http://schemas.microsoft.com/office/drawing/2014/main" id="{00000000-0008-0000-0000-0000FE1A0000}"/>
            </a:ext>
          </a:extLst>
        </xdr:cNvPr>
        <xdr:cNvSpPr txBox="1"/>
      </xdr:nvSpPr>
      <xdr:spPr>
        <a:xfrm>
          <a:off x="23464838" y="4953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42</xdr:row>
      <xdr:rowOff>0</xdr:rowOff>
    </xdr:from>
    <xdr:ext cx="1143000" cy="457200"/>
    <xdr:sp macro="" textlink="">
      <xdr:nvSpPr>
        <xdr:cNvPr id="6912" name="Tekstvak 6911">
          <a:extLst>
            <a:ext uri="{FF2B5EF4-FFF2-40B4-BE49-F238E27FC236}">
              <a16:creationId xmlns:a16="http://schemas.microsoft.com/office/drawing/2014/main" id="{00000000-0008-0000-0000-0000001B0000}"/>
            </a:ext>
          </a:extLst>
        </xdr:cNvPr>
        <xdr:cNvSpPr txBox="1"/>
      </xdr:nvSpPr>
      <xdr:spPr>
        <a:xfrm>
          <a:off x="23464838" y="5067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42</xdr:row>
      <xdr:rowOff>0</xdr:rowOff>
    </xdr:from>
    <xdr:ext cx="1143000" cy="457200"/>
    <xdr:sp macro="" textlink="">
      <xdr:nvSpPr>
        <xdr:cNvPr id="6914" name="Tekstvak 6913">
          <a:extLst>
            <a:ext uri="{FF2B5EF4-FFF2-40B4-BE49-F238E27FC236}">
              <a16:creationId xmlns:a16="http://schemas.microsoft.com/office/drawing/2014/main" id="{00000000-0008-0000-0000-0000021B0000}"/>
            </a:ext>
          </a:extLst>
        </xdr:cNvPr>
        <xdr:cNvSpPr txBox="1"/>
      </xdr:nvSpPr>
      <xdr:spPr>
        <a:xfrm>
          <a:off x="23464838" y="5181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43</xdr:row>
      <xdr:rowOff>0</xdr:rowOff>
    </xdr:from>
    <xdr:ext cx="1143000" cy="457200"/>
    <xdr:sp macro="" textlink="">
      <xdr:nvSpPr>
        <xdr:cNvPr id="6916" name="Tekstvak 6915">
          <a:extLst>
            <a:ext uri="{FF2B5EF4-FFF2-40B4-BE49-F238E27FC236}">
              <a16:creationId xmlns:a16="http://schemas.microsoft.com/office/drawing/2014/main" id="{00000000-0008-0000-0000-0000041B0000}"/>
            </a:ext>
          </a:extLst>
        </xdr:cNvPr>
        <xdr:cNvSpPr txBox="1"/>
      </xdr:nvSpPr>
      <xdr:spPr>
        <a:xfrm>
          <a:off x="23464838" y="5295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44</xdr:row>
      <xdr:rowOff>0</xdr:rowOff>
    </xdr:from>
    <xdr:ext cx="1143000" cy="457200"/>
    <xdr:sp macro="" textlink="">
      <xdr:nvSpPr>
        <xdr:cNvPr id="6918" name="Tekstvak 6917">
          <a:extLst>
            <a:ext uri="{FF2B5EF4-FFF2-40B4-BE49-F238E27FC236}">
              <a16:creationId xmlns:a16="http://schemas.microsoft.com/office/drawing/2014/main" id="{00000000-0008-0000-0000-0000061B0000}"/>
            </a:ext>
          </a:extLst>
        </xdr:cNvPr>
        <xdr:cNvSpPr txBox="1"/>
      </xdr:nvSpPr>
      <xdr:spPr>
        <a:xfrm>
          <a:off x="23464838" y="5410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45</xdr:row>
      <xdr:rowOff>0</xdr:rowOff>
    </xdr:from>
    <xdr:ext cx="1143000" cy="457200"/>
    <xdr:sp macro="" textlink="">
      <xdr:nvSpPr>
        <xdr:cNvPr id="6920" name="Tekstvak 6919">
          <a:extLst>
            <a:ext uri="{FF2B5EF4-FFF2-40B4-BE49-F238E27FC236}">
              <a16:creationId xmlns:a16="http://schemas.microsoft.com/office/drawing/2014/main" id="{00000000-0008-0000-0000-0000081B0000}"/>
            </a:ext>
          </a:extLst>
        </xdr:cNvPr>
        <xdr:cNvSpPr txBox="1"/>
      </xdr:nvSpPr>
      <xdr:spPr>
        <a:xfrm>
          <a:off x="23464838" y="5524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46</xdr:row>
      <xdr:rowOff>0</xdr:rowOff>
    </xdr:from>
    <xdr:ext cx="1143000" cy="457200"/>
    <xdr:sp macro="" textlink="">
      <xdr:nvSpPr>
        <xdr:cNvPr id="6922" name="Tekstvak 6921">
          <a:extLst>
            <a:ext uri="{FF2B5EF4-FFF2-40B4-BE49-F238E27FC236}">
              <a16:creationId xmlns:a16="http://schemas.microsoft.com/office/drawing/2014/main" id="{00000000-0008-0000-0000-00000A1B0000}"/>
            </a:ext>
          </a:extLst>
        </xdr:cNvPr>
        <xdr:cNvSpPr txBox="1"/>
      </xdr:nvSpPr>
      <xdr:spPr>
        <a:xfrm>
          <a:off x="23464838" y="5638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47</xdr:row>
      <xdr:rowOff>0</xdr:rowOff>
    </xdr:from>
    <xdr:ext cx="1143000" cy="457200"/>
    <xdr:sp macro="" textlink="">
      <xdr:nvSpPr>
        <xdr:cNvPr id="6924" name="Tekstvak 6923">
          <a:extLst>
            <a:ext uri="{FF2B5EF4-FFF2-40B4-BE49-F238E27FC236}">
              <a16:creationId xmlns:a16="http://schemas.microsoft.com/office/drawing/2014/main" id="{00000000-0008-0000-0000-00000C1B0000}"/>
            </a:ext>
          </a:extLst>
        </xdr:cNvPr>
        <xdr:cNvSpPr txBox="1"/>
      </xdr:nvSpPr>
      <xdr:spPr>
        <a:xfrm>
          <a:off x="23464838" y="5753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48</xdr:row>
      <xdr:rowOff>0</xdr:rowOff>
    </xdr:from>
    <xdr:ext cx="1143000" cy="457200"/>
    <xdr:sp macro="" textlink="">
      <xdr:nvSpPr>
        <xdr:cNvPr id="6926" name="Tekstvak 6925">
          <a:extLst>
            <a:ext uri="{FF2B5EF4-FFF2-40B4-BE49-F238E27FC236}">
              <a16:creationId xmlns:a16="http://schemas.microsoft.com/office/drawing/2014/main" id="{00000000-0008-0000-0000-00000E1B0000}"/>
            </a:ext>
          </a:extLst>
        </xdr:cNvPr>
        <xdr:cNvSpPr txBox="1"/>
      </xdr:nvSpPr>
      <xdr:spPr>
        <a:xfrm>
          <a:off x="23464838" y="5867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49</xdr:row>
      <xdr:rowOff>0</xdr:rowOff>
    </xdr:from>
    <xdr:ext cx="1143000" cy="457200"/>
    <xdr:sp macro="" textlink="">
      <xdr:nvSpPr>
        <xdr:cNvPr id="6928" name="Tekstvak 6927">
          <a:extLst>
            <a:ext uri="{FF2B5EF4-FFF2-40B4-BE49-F238E27FC236}">
              <a16:creationId xmlns:a16="http://schemas.microsoft.com/office/drawing/2014/main" id="{00000000-0008-0000-0000-0000101B0000}"/>
            </a:ext>
          </a:extLst>
        </xdr:cNvPr>
        <xdr:cNvSpPr txBox="1"/>
      </xdr:nvSpPr>
      <xdr:spPr>
        <a:xfrm>
          <a:off x="23464838" y="5981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50</xdr:row>
      <xdr:rowOff>0</xdr:rowOff>
    </xdr:from>
    <xdr:ext cx="1143000" cy="457200"/>
    <xdr:sp macro="" textlink="">
      <xdr:nvSpPr>
        <xdr:cNvPr id="6930" name="Tekstvak 6929">
          <a:extLst>
            <a:ext uri="{FF2B5EF4-FFF2-40B4-BE49-F238E27FC236}">
              <a16:creationId xmlns:a16="http://schemas.microsoft.com/office/drawing/2014/main" id="{00000000-0008-0000-0000-0000121B0000}"/>
            </a:ext>
          </a:extLst>
        </xdr:cNvPr>
        <xdr:cNvSpPr txBox="1"/>
      </xdr:nvSpPr>
      <xdr:spPr>
        <a:xfrm>
          <a:off x="23464838" y="6096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50</xdr:row>
      <xdr:rowOff>0</xdr:rowOff>
    </xdr:from>
    <xdr:ext cx="1143000" cy="457200"/>
    <xdr:sp macro="" textlink="">
      <xdr:nvSpPr>
        <xdr:cNvPr id="6932" name="Tekstvak 6931">
          <a:extLst>
            <a:ext uri="{FF2B5EF4-FFF2-40B4-BE49-F238E27FC236}">
              <a16:creationId xmlns:a16="http://schemas.microsoft.com/office/drawing/2014/main" id="{00000000-0008-0000-0000-0000141B0000}"/>
            </a:ext>
          </a:extLst>
        </xdr:cNvPr>
        <xdr:cNvSpPr txBox="1"/>
      </xdr:nvSpPr>
      <xdr:spPr>
        <a:xfrm>
          <a:off x="23464838" y="6210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51</xdr:row>
      <xdr:rowOff>0</xdr:rowOff>
    </xdr:from>
    <xdr:ext cx="1143000" cy="457200"/>
    <xdr:sp macro="" textlink="">
      <xdr:nvSpPr>
        <xdr:cNvPr id="6934" name="Tekstvak 6933">
          <a:extLst>
            <a:ext uri="{FF2B5EF4-FFF2-40B4-BE49-F238E27FC236}">
              <a16:creationId xmlns:a16="http://schemas.microsoft.com/office/drawing/2014/main" id="{00000000-0008-0000-0000-0000161B0000}"/>
            </a:ext>
          </a:extLst>
        </xdr:cNvPr>
        <xdr:cNvSpPr txBox="1"/>
      </xdr:nvSpPr>
      <xdr:spPr>
        <a:xfrm>
          <a:off x="23464838" y="6324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52</xdr:row>
      <xdr:rowOff>0</xdr:rowOff>
    </xdr:from>
    <xdr:ext cx="1143000" cy="457200"/>
    <xdr:sp macro="" textlink="">
      <xdr:nvSpPr>
        <xdr:cNvPr id="6936" name="Tekstvak 6935">
          <a:extLst>
            <a:ext uri="{FF2B5EF4-FFF2-40B4-BE49-F238E27FC236}">
              <a16:creationId xmlns:a16="http://schemas.microsoft.com/office/drawing/2014/main" id="{00000000-0008-0000-0000-0000181B0000}"/>
            </a:ext>
          </a:extLst>
        </xdr:cNvPr>
        <xdr:cNvSpPr txBox="1"/>
      </xdr:nvSpPr>
      <xdr:spPr>
        <a:xfrm>
          <a:off x="23464838" y="6438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53</xdr:row>
      <xdr:rowOff>0</xdr:rowOff>
    </xdr:from>
    <xdr:ext cx="1143000" cy="457200"/>
    <xdr:sp macro="" textlink="">
      <xdr:nvSpPr>
        <xdr:cNvPr id="6938" name="Tekstvak 6937">
          <a:extLst>
            <a:ext uri="{FF2B5EF4-FFF2-40B4-BE49-F238E27FC236}">
              <a16:creationId xmlns:a16="http://schemas.microsoft.com/office/drawing/2014/main" id="{00000000-0008-0000-0000-00001A1B0000}"/>
            </a:ext>
          </a:extLst>
        </xdr:cNvPr>
        <xdr:cNvSpPr txBox="1"/>
      </xdr:nvSpPr>
      <xdr:spPr>
        <a:xfrm>
          <a:off x="23464838" y="6553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54</xdr:row>
      <xdr:rowOff>0</xdr:rowOff>
    </xdr:from>
    <xdr:ext cx="1143000" cy="457200"/>
    <xdr:sp macro="" textlink="">
      <xdr:nvSpPr>
        <xdr:cNvPr id="6940" name="Tekstvak 6939">
          <a:extLst>
            <a:ext uri="{FF2B5EF4-FFF2-40B4-BE49-F238E27FC236}">
              <a16:creationId xmlns:a16="http://schemas.microsoft.com/office/drawing/2014/main" id="{00000000-0008-0000-0000-00001C1B0000}"/>
            </a:ext>
          </a:extLst>
        </xdr:cNvPr>
        <xdr:cNvSpPr txBox="1"/>
      </xdr:nvSpPr>
      <xdr:spPr>
        <a:xfrm>
          <a:off x="23464838" y="6667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55</xdr:row>
      <xdr:rowOff>0</xdr:rowOff>
    </xdr:from>
    <xdr:ext cx="1143000" cy="457200"/>
    <xdr:sp macro="" textlink="">
      <xdr:nvSpPr>
        <xdr:cNvPr id="6942" name="Tekstvak 6941">
          <a:extLst>
            <a:ext uri="{FF2B5EF4-FFF2-40B4-BE49-F238E27FC236}">
              <a16:creationId xmlns:a16="http://schemas.microsoft.com/office/drawing/2014/main" id="{00000000-0008-0000-0000-00001E1B0000}"/>
            </a:ext>
          </a:extLst>
        </xdr:cNvPr>
        <xdr:cNvSpPr txBox="1"/>
      </xdr:nvSpPr>
      <xdr:spPr>
        <a:xfrm>
          <a:off x="23464838" y="6781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56</xdr:row>
      <xdr:rowOff>0</xdr:rowOff>
    </xdr:from>
    <xdr:ext cx="1143000" cy="457200"/>
    <xdr:sp macro="" textlink="">
      <xdr:nvSpPr>
        <xdr:cNvPr id="6944" name="Tekstvak 6943">
          <a:extLst>
            <a:ext uri="{FF2B5EF4-FFF2-40B4-BE49-F238E27FC236}">
              <a16:creationId xmlns:a16="http://schemas.microsoft.com/office/drawing/2014/main" id="{00000000-0008-0000-0000-0000201B0000}"/>
            </a:ext>
          </a:extLst>
        </xdr:cNvPr>
        <xdr:cNvSpPr txBox="1"/>
      </xdr:nvSpPr>
      <xdr:spPr>
        <a:xfrm>
          <a:off x="23464838" y="6896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57</xdr:row>
      <xdr:rowOff>0</xdr:rowOff>
    </xdr:from>
    <xdr:ext cx="1143000" cy="457200"/>
    <xdr:sp macro="" textlink="">
      <xdr:nvSpPr>
        <xdr:cNvPr id="6946" name="Tekstvak 6945">
          <a:extLst>
            <a:ext uri="{FF2B5EF4-FFF2-40B4-BE49-F238E27FC236}">
              <a16:creationId xmlns:a16="http://schemas.microsoft.com/office/drawing/2014/main" id="{00000000-0008-0000-0000-0000221B0000}"/>
            </a:ext>
          </a:extLst>
        </xdr:cNvPr>
        <xdr:cNvSpPr txBox="1"/>
      </xdr:nvSpPr>
      <xdr:spPr>
        <a:xfrm>
          <a:off x="23464838" y="7010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57</xdr:row>
      <xdr:rowOff>0</xdr:rowOff>
    </xdr:from>
    <xdr:ext cx="1143000" cy="457200"/>
    <xdr:sp macro="" textlink="">
      <xdr:nvSpPr>
        <xdr:cNvPr id="6948" name="Tekstvak 6947">
          <a:extLst>
            <a:ext uri="{FF2B5EF4-FFF2-40B4-BE49-F238E27FC236}">
              <a16:creationId xmlns:a16="http://schemas.microsoft.com/office/drawing/2014/main" id="{00000000-0008-0000-0000-0000241B0000}"/>
            </a:ext>
          </a:extLst>
        </xdr:cNvPr>
        <xdr:cNvSpPr txBox="1"/>
      </xdr:nvSpPr>
      <xdr:spPr>
        <a:xfrm>
          <a:off x="23464838" y="7124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58</xdr:row>
      <xdr:rowOff>0</xdr:rowOff>
    </xdr:from>
    <xdr:ext cx="1143000" cy="457200"/>
    <xdr:sp macro="" textlink="">
      <xdr:nvSpPr>
        <xdr:cNvPr id="6950" name="Tekstvak 6949">
          <a:extLst>
            <a:ext uri="{FF2B5EF4-FFF2-40B4-BE49-F238E27FC236}">
              <a16:creationId xmlns:a16="http://schemas.microsoft.com/office/drawing/2014/main" id="{00000000-0008-0000-0000-0000261B0000}"/>
            </a:ext>
          </a:extLst>
        </xdr:cNvPr>
        <xdr:cNvSpPr txBox="1"/>
      </xdr:nvSpPr>
      <xdr:spPr>
        <a:xfrm>
          <a:off x="23464838" y="7239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59</xdr:row>
      <xdr:rowOff>0</xdr:rowOff>
    </xdr:from>
    <xdr:ext cx="1143000" cy="457200"/>
    <xdr:sp macro="" textlink="">
      <xdr:nvSpPr>
        <xdr:cNvPr id="6952" name="Tekstvak 6951">
          <a:extLst>
            <a:ext uri="{FF2B5EF4-FFF2-40B4-BE49-F238E27FC236}">
              <a16:creationId xmlns:a16="http://schemas.microsoft.com/office/drawing/2014/main" id="{00000000-0008-0000-0000-0000281B0000}"/>
            </a:ext>
          </a:extLst>
        </xdr:cNvPr>
        <xdr:cNvSpPr txBox="1"/>
      </xdr:nvSpPr>
      <xdr:spPr>
        <a:xfrm>
          <a:off x="23464838" y="7353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60</xdr:row>
      <xdr:rowOff>0</xdr:rowOff>
    </xdr:from>
    <xdr:ext cx="1143000" cy="457200"/>
    <xdr:sp macro="" textlink="">
      <xdr:nvSpPr>
        <xdr:cNvPr id="6954" name="Tekstvak 6953">
          <a:extLst>
            <a:ext uri="{FF2B5EF4-FFF2-40B4-BE49-F238E27FC236}">
              <a16:creationId xmlns:a16="http://schemas.microsoft.com/office/drawing/2014/main" id="{00000000-0008-0000-0000-00002A1B0000}"/>
            </a:ext>
          </a:extLst>
        </xdr:cNvPr>
        <xdr:cNvSpPr txBox="1"/>
      </xdr:nvSpPr>
      <xdr:spPr>
        <a:xfrm>
          <a:off x="23464838" y="7467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61</xdr:row>
      <xdr:rowOff>0</xdr:rowOff>
    </xdr:from>
    <xdr:ext cx="1143000" cy="457200"/>
    <xdr:sp macro="" textlink="">
      <xdr:nvSpPr>
        <xdr:cNvPr id="6956" name="Tekstvak 6955">
          <a:extLst>
            <a:ext uri="{FF2B5EF4-FFF2-40B4-BE49-F238E27FC236}">
              <a16:creationId xmlns:a16="http://schemas.microsoft.com/office/drawing/2014/main" id="{00000000-0008-0000-0000-00002C1B0000}"/>
            </a:ext>
          </a:extLst>
        </xdr:cNvPr>
        <xdr:cNvSpPr txBox="1"/>
      </xdr:nvSpPr>
      <xdr:spPr>
        <a:xfrm>
          <a:off x="23464838" y="7581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61</xdr:row>
      <xdr:rowOff>0</xdr:rowOff>
    </xdr:from>
    <xdr:ext cx="1143000" cy="457200"/>
    <xdr:sp macro="" textlink="">
      <xdr:nvSpPr>
        <xdr:cNvPr id="6958" name="Tekstvak 6957">
          <a:extLst>
            <a:ext uri="{FF2B5EF4-FFF2-40B4-BE49-F238E27FC236}">
              <a16:creationId xmlns:a16="http://schemas.microsoft.com/office/drawing/2014/main" id="{00000000-0008-0000-0000-00002E1B0000}"/>
            </a:ext>
          </a:extLst>
        </xdr:cNvPr>
        <xdr:cNvSpPr txBox="1"/>
      </xdr:nvSpPr>
      <xdr:spPr>
        <a:xfrm>
          <a:off x="23464838" y="7696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62</xdr:row>
      <xdr:rowOff>0</xdr:rowOff>
    </xdr:from>
    <xdr:ext cx="1143000" cy="457200"/>
    <xdr:sp macro="" textlink="">
      <xdr:nvSpPr>
        <xdr:cNvPr id="6960" name="Tekstvak 6959">
          <a:extLst>
            <a:ext uri="{FF2B5EF4-FFF2-40B4-BE49-F238E27FC236}">
              <a16:creationId xmlns:a16="http://schemas.microsoft.com/office/drawing/2014/main" id="{00000000-0008-0000-0000-0000301B0000}"/>
            </a:ext>
          </a:extLst>
        </xdr:cNvPr>
        <xdr:cNvSpPr txBox="1"/>
      </xdr:nvSpPr>
      <xdr:spPr>
        <a:xfrm>
          <a:off x="23464838" y="7810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63</xdr:row>
      <xdr:rowOff>0</xdr:rowOff>
    </xdr:from>
    <xdr:ext cx="1143000" cy="457200"/>
    <xdr:sp macro="" textlink="">
      <xdr:nvSpPr>
        <xdr:cNvPr id="6962" name="Tekstvak 6961">
          <a:extLst>
            <a:ext uri="{FF2B5EF4-FFF2-40B4-BE49-F238E27FC236}">
              <a16:creationId xmlns:a16="http://schemas.microsoft.com/office/drawing/2014/main" id="{00000000-0008-0000-0000-0000321B0000}"/>
            </a:ext>
          </a:extLst>
        </xdr:cNvPr>
        <xdr:cNvSpPr txBox="1"/>
      </xdr:nvSpPr>
      <xdr:spPr>
        <a:xfrm>
          <a:off x="23464838" y="7924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64</xdr:row>
      <xdr:rowOff>0</xdr:rowOff>
    </xdr:from>
    <xdr:ext cx="1143000" cy="457200"/>
    <xdr:sp macro="" textlink="">
      <xdr:nvSpPr>
        <xdr:cNvPr id="6964" name="Tekstvak 6963">
          <a:extLst>
            <a:ext uri="{FF2B5EF4-FFF2-40B4-BE49-F238E27FC236}">
              <a16:creationId xmlns:a16="http://schemas.microsoft.com/office/drawing/2014/main" id="{00000000-0008-0000-0000-0000341B0000}"/>
            </a:ext>
          </a:extLst>
        </xdr:cNvPr>
        <xdr:cNvSpPr txBox="1"/>
      </xdr:nvSpPr>
      <xdr:spPr>
        <a:xfrm>
          <a:off x="23464838" y="8039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65</xdr:row>
      <xdr:rowOff>0</xdr:rowOff>
    </xdr:from>
    <xdr:ext cx="1143000" cy="457200"/>
    <xdr:sp macro="" textlink="">
      <xdr:nvSpPr>
        <xdr:cNvPr id="6966" name="Tekstvak 6965">
          <a:extLst>
            <a:ext uri="{FF2B5EF4-FFF2-40B4-BE49-F238E27FC236}">
              <a16:creationId xmlns:a16="http://schemas.microsoft.com/office/drawing/2014/main" id="{00000000-0008-0000-0000-0000361B0000}"/>
            </a:ext>
          </a:extLst>
        </xdr:cNvPr>
        <xdr:cNvSpPr txBox="1"/>
      </xdr:nvSpPr>
      <xdr:spPr>
        <a:xfrm>
          <a:off x="23464838" y="8153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66</xdr:row>
      <xdr:rowOff>0</xdr:rowOff>
    </xdr:from>
    <xdr:ext cx="1143000" cy="457200"/>
    <xdr:sp macro="" textlink="">
      <xdr:nvSpPr>
        <xdr:cNvPr id="6968" name="Tekstvak 6967">
          <a:extLst>
            <a:ext uri="{FF2B5EF4-FFF2-40B4-BE49-F238E27FC236}">
              <a16:creationId xmlns:a16="http://schemas.microsoft.com/office/drawing/2014/main" id="{00000000-0008-0000-0000-0000381B0000}"/>
            </a:ext>
          </a:extLst>
        </xdr:cNvPr>
        <xdr:cNvSpPr txBox="1"/>
      </xdr:nvSpPr>
      <xdr:spPr>
        <a:xfrm>
          <a:off x="23464838" y="8267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67</xdr:row>
      <xdr:rowOff>0</xdr:rowOff>
    </xdr:from>
    <xdr:ext cx="1143000" cy="457200"/>
    <xdr:sp macro="" textlink="">
      <xdr:nvSpPr>
        <xdr:cNvPr id="6970" name="Tekstvak 6969">
          <a:extLst>
            <a:ext uri="{FF2B5EF4-FFF2-40B4-BE49-F238E27FC236}">
              <a16:creationId xmlns:a16="http://schemas.microsoft.com/office/drawing/2014/main" id="{00000000-0008-0000-0000-00003A1B0000}"/>
            </a:ext>
          </a:extLst>
        </xdr:cNvPr>
        <xdr:cNvSpPr txBox="1"/>
      </xdr:nvSpPr>
      <xdr:spPr>
        <a:xfrm>
          <a:off x="23464838" y="8382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68</xdr:row>
      <xdr:rowOff>0</xdr:rowOff>
    </xdr:from>
    <xdr:ext cx="1143000" cy="457200"/>
    <xdr:sp macro="" textlink="">
      <xdr:nvSpPr>
        <xdr:cNvPr id="6972" name="Tekstvak 6971">
          <a:extLst>
            <a:ext uri="{FF2B5EF4-FFF2-40B4-BE49-F238E27FC236}">
              <a16:creationId xmlns:a16="http://schemas.microsoft.com/office/drawing/2014/main" id="{00000000-0008-0000-0000-00003C1B0000}"/>
            </a:ext>
          </a:extLst>
        </xdr:cNvPr>
        <xdr:cNvSpPr txBox="1"/>
      </xdr:nvSpPr>
      <xdr:spPr>
        <a:xfrm>
          <a:off x="23464838" y="8496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69</xdr:row>
      <xdr:rowOff>0</xdr:rowOff>
    </xdr:from>
    <xdr:ext cx="1143000" cy="457200"/>
    <xdr:sp macro="" textlink="">
      <xdr:nvSpPr>
        <xdr:cNvPr id="6974" name="Tekstvak 6973">
          <a:extLst>
            <a:ext uri="{FF2B5EF4-FFF2-40B4-BE49-F238E27FC236}">
              <a16:creationId xmlns:a16="http://schemas.microsoft.com/office/drawing/2014/main" id="{00000000-0008-0000-0000-00003E1B0000}"/>
            </a:ext>
          </a:extLst>
        </xdr:cNvPr>
        <xdr:cNvSpPr txBox="1"/>
      </xdr:nvSpPr>
      <xdr:spPr>
        <a:xfrm>
          <a:off x="23464838" y="8610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70</xdr:row>
      <xdr:rowOff>0</xdr:rowOff>
    </xdr:from>
    <xdr:ext cx="1143000" cy="457200"/>
    <xdr:sp macro="" textlink="">
      <xdr:nvSpPr>
        <xdr:cNvPr id="6976" name="Tekstvak 6975">
          <a:extLst>
            <a:ext uri="{FF2B5EF4-FFF2-40B4-BE49-F238E27FC236}">
              <a16:creationId xmlns:a16="http://schemas.microsoft.com/office/drawing/2014/main" id="{00000000-0008-0000-0000-0000401B0000}"/>
            </a:ext>
          </a:extLst>
        </xdr:cNvPr>
        <xdr:cNvSpPr txBox="1"/>
      </xdr:nvSpPr>
      <xdr:spPr>
        <a:xfrm>
          <a:off x="23464838" y="8724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71</xdr:row>
      <xdr:rowOff>0</xdr:rowOff>
    </xdr:from>
    <xdr:ext cx="1143000" cy="457200"/>
    <xdr:sp macro="" textlink="">
      <xdr:nvSpPr>
        <xdr:cNvPr id="6978" name="Tekstvak 6977">
          <a:extLst>
            <a:ext uri="{FF2B5EF4-FFF2-40B4-BE49-F238E27FC236}">
              <a16:creationId xmlns:a16="http://schemas.microsoft.com/office/drawing/2014/main" id="{00000000-0008-0000-0000-0000421B0000}"/>
            </a:ext>
          </a:extLst>
        </xdr:cNvPr>
        <xdr:cNvSpPr txBox="1"/>
      </xdr:nvSpPr>
      <xdr:spPr>
        <a:xfrm>
          <a:off x="23464838" y="8839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72</xdr:row>
      <xdr:rowOff>0</xdr:rowOff>
    </xdr:from>
    <xdr:ext cx="1143000" cy="457200"/>
    <xdr:sp macro="" textlink="">
      <xdr:nvSpPr>
        <xdr:cNvPr id="6980" name="Tekstvak 6979">
          <a:extLst>
            <a:ext uri="{FF2B5EF4-FFF2-40B4-BE49-F238E27FC236}">
              <a16:creationId xmlns:a16="http://schemas.microsoft.com/office/drawing/2014/main" id="{00000000-0008-0000-0000-0000441B0000}"/>
            </a:ext>
          </a:extLst>
        </xdr:cNvPr>
        <xdr:cNvSpPr txBox="1"/>
      </xdr:nvSpPr>
      <xdr:spPr>
        <a:xfrm>
          <a:off x="23464838" y="8953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73</xdr:row>
      <xdr:rowOff>0</xdr:rowOff>
    </xdr:from>
    <xdr:ext cx="1143000" cy="457200"/>
    <xdr:sp macro="" textlink="">
      <xdr:nvSpPr>
        <xdr:cNvPr id="6982" name="Tekstvak 6981">
          <a:extLst>
            <a:ext uri="{FF2B5EF4-FFF2-40B4-BE49-F238E27FC236}">
              <a16:creationId xmlns:a16="http://schemas.microsoft.com/office/drawing/2014/main" id="{00000000-0008-0000-0000-0000461B0000}"/>
            </a:ext>
          </a:extLst>
        </xdr:cNvPr>
        <xdr:cNvSpPr txBox="1"/>
      </xdr:nvSpPr>
      <xdr:spPr>
        <a:xfrm>
          <a:off x="23464838" y="9067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74</xdr:row>
      <xdr:rowOff>0</xdr:rowOff>
    </xdr:from>
    <xdr:ext cx="1143000" cy="457200"/>
    <xdr:sp macro="" textlink="">
      <xdr:nvSpPr>
        <xdr:cNvPr id="6984" name="Tekstvak 6983">
          <a:extLst>
            <a:ext uri="{FF2B5EF4-FFF2-40B4-BE49-F238E27FC236}">
              <a16:creationId xmlns:a16="http://schemas.microsoft.com/office/drawing/2014/main" id="{00000000-0008-0000-0000-0000481B0000}"/>
            </a:ext>
          </a:extLst>
        </xdr:cNvPr>
        <xdr:cNvSpPr txBox="1"/>
      </xdr:nvSpPr>
      <xdr:spPr>
        <a:xfrm>
          <a:off x="23464838" y="9182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75</xdr:row>
      <xdr:rowOff>0</xdr:rowOff>
    </xdr:from>
    <xdr:ext cx="1143000" cy="457200"/>
    <xdr:sp macro="" textlink="">
      <xdr:nvSpPr>
        <xdr:cNvPr id="6986" name="Tekstvak 6985">
          <a:extLst>
            <a:ext uri="{FF2B5EF4-FFF2-40B4-BE49-F238E27FC236}">
              <a16:creationId xmlns:a16="http://schemas.microsoft.com/office/drawing/2014/main" id="{00000000-0008-0000-0000-00004A1B0000}"/>
            </a:ext>
          </a:extLst>
        </xdr:cNvPr>
        <xdr:cNvSpPr txBox="1"/>
      </xdr:nvSpPr>
      <xdr:spPr>
        <a:xfrm>
          <a:off x="23464838" y="9296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76</xdr:row>
      <xdr:rowOff>0</xdr:rowOff>
    </xdr:from>
    <xdr:ext cx="1143000" cy="457200"/>
    <xdr:sp macro="" textlink="">
      <xdr:nvSpPr>
        <xdr:cNvPr id="6988" name="Tekstvak 6987">
          <a:extLst>
            <a:ext uri="{FF2B5EF4-FFF2-40B4-BE49-F238E27FC236}">
              <a16:creationId xmlns:a16="http://schemas.microsoft.com/office/drawing/2014/main" id="{00000000-0008-0000-0000-00004C1B0000}"/>
            </a:ext>
          </a:extLst>
        </xdr:cNvPr>
        <xdr:cNvSpPr txBox="1"/>
      </xdr:nvSpPr>
      <xdr:spPr>
        <a:xfrm>
          <a:off x="23464838" y="9410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77</xdr:row>
      <xdr:rowOff>0</xdr:rowOff>
    </xdr:from>
    <xdr:ext cx="1143000" cy="457200"/>
    <xdr:sp macro="" textlink="">
      <xdr:nvSpPr>
        <xdr:cNvPr id="6990" name="Tekstvak 6989">
          <a:extLst>
            <a:ext uri="{FF2B5EF4-FFF2-40B4-BE49-F238E27FC236}">
              <a16:creationId xmlns:a16="http://schemas.microsoft.com/office/drawing/2014/main" id="{00000000-0008-0000-0000-00004E1B0000}"/>
            </a:ext>
          </a:extLst>
        </xdr:cNvPr>
        <xdr:cNvSpPr txBox="1"/>
      </xdr:nvSpPr>
      <xdr:spPr>
        <a:xfrm>
          <a:off x="23464838" y="9525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78</xdr:row>
      <xdr:rowOff>0</xdr:rowOff>
    </xdr:from>
    <xdr:ext cx="1143000" cy="457200"/>
    <xdr:sp macro="" textlink="">
      <xdr:nvSpPr>
        <xdr:cNvPr id="6992" name="Tekstvak 6991">
          <a:extLst>
            <a:ext uri="{FF2B5EF4-FFF2-40B4-BE49-F238E27FC236}">
              <a16:creationId xmlns:a16="http://schemas.microsoft.com/office/drawing/2014/main" id="{00000000-0008-0000-0000-0000501B0000}"/>
            </a:ext>
          </a:extLst>
        </xdr:cNvPr>
        <xdr:cNvSpPr txBox="1"/>
      </xdr:nvSpPr>
      <xdr:spPr>
        <a:xfrm>
          <a:off x="23464838" y="9639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79</xdr:row>
      <xdr:rowOff>0</xdr:rowOff>
    </xdr:from>
    <xdr:ext cx="1143000" cy="457200"/>
    <xdr:sp macro="" textlink="">
      <xdr:nvSpPr>
        <xdr:cNvPr id="6994" name="Tekstvak 6993">
          <a:extLst>
            <a:ext uri="{FF2B5EF4-FFF2-40B4-BE49-F238E27FC236}">
              <a16:creationId xmlns:a16="http://schemas.microsoft.com/office/drawing/2014/main" id="{00000000-0008-0000-0000-0000521B0000}"/>
            </a:ext>
          </a:extLst>
        </xdr:cNvPr>
        <xdr:cNvSpPr txBox="1"/>
      </xdr:nvSpPr>
      <xdr:spPr>
        <a:xfrm>
          <a:off x="23464838" y="9753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80</xdr:row>
      <xdr:rowOff>0</xdr:rowOff>
    </xdr:from>
    <xdr:ext cx="1143000" cy="457200"/>
    <xdr:sp macro="" textlink="">
      <xdr:nvSpPr>
        <xdr:cNvPr id="6996" name="Tekstvak 6995">
          <a:extLst>
            <a:ext uri="{FF2B5EF4-FFF2-40B4-BE49-F238E27FC236}">
              <a16:creationId xmlns:a16="http://schemas.microsoft.com/office/drawing/2014/main" id="{00000000-0008-0000-0000-0000541B0000}"/>
            </a:ext>
          </a:extLst>
        </xdr:cNvPr>
        <xdr:cNvSpPr txBox="1"/>
      </xdr:nvSpPr>
      <xdr:spPr>
        <a:xfrm>
          <a:off x="23464838" y="9867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81</xdr:row>
      <xdr:rowOff>0</xdr:rowOff>
    </xdr:from>
    <xdr:ext cx="1143000" cy="457200"/>
    <xdr:sp macro="" textlink="">
      <xdr:nvSpPr>
        <xdr:cNvPr id="6998" name="Tekstvak 6997">
          <a:extLst>
            <a:ext uri="{FF2B5EF4-FFF2-40B4-BE49-F238E27FC236}">
              <a16:creationId xmlns:a16="http://schemas.microsoft.com/office/drawing/2014/main" id="{00000000-0008-0000-0000-0000561B0000}"/>
            </a:ext>
          </a:extLst>
        </xdr:cNvPr>
        <xdr:cNvSpPr txBox="1"/>
      </xdr:nvSpPr>
      <xdr:spPr>
        <a:xfrm>
          <a:off x="23464838" y="9982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82</xdr:row>
      <xdr:rowOff>0</xdr:rowOff>
    </xdr:from>
    <xdr:ext cx="1143000" cy="457200"/>
    <xdr:sp macro="" textlink="">
      <xdr:nvSpPr>
        <xdr:cNvPr id="7000" name="Tekstvak 6999">
          <a:extLst>
            <a:ext uri="{FF2B5EF4-FFF2-40B4-BE49-F238E27FC236}">
              <a16:creationId xmlns:a16="http://schemas.microsoft.com/office/drawing/2014/main" id="{00000000-0008-0000-0000-0000581B0000}"/>
            </a:ext>
          </a:extLst>
        </xdr:cNvPr>
        <xdr:cNvSpPr txBox="1"/>
      </xdr:nvSpPr>
      <xdr:spPr>
        <a:xfrm>
          <a:off x="23464838" y="10096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83</xdr:row>
      <xdr:rowOff>0</xdr:rowOff>
    </xdr:from>
    <xdr:ext cx="1143000" cy="457200"/>
    <xdr:sp macro="" textlink="">
      <xdr:nvSpPr>
        <xdr:cNvPr id="7002" name="Tekstvak 7001">
          <a:extLst>
            <a:ext uri="{FF2B5EF4-FFF2-40B4-BE49-F238E27FC236}">
              <a16:creationId xmlns:a16="http://schemas.microsoft.com/office/drawing/2014/main" id="{00000000-0008-0000-0000-00005A1B0000}"/>
            </a:ext>
          </a:extLst>
        </xdr:cNvPr>
        <xdr:cNvSpPr txBox="1"/>
      </xdr:nvSpPr>
      <xdr:spPr>
        <a:xfrm>
          <a:off x="23464838" y="10210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84</xdr:row>
      <xdr:rowOff>0</xdr:rowOff>
    </xdr:from>
    <xdr:ext cx="1143000" cy="457200"/>
    <xdr:sp macro="" textlink="">
      <xdr:nvSpPr>
        <xdr:cNvPr id="7004" name="Tekstvak 7003">
          <a:extLst>
            <a:ext uri="{FF2B5EF4-FFF2-40B4-BE49-F238E27FC236}">
              <a16:creationId xmlns:a16="http://schemas.microsoft.com/office/drawing/2014/main" id="{00000000-0008-0000-0000-00005C1B0000}"/>
            </a:ext>
          </a:extLst>
        </xdr:cNvPr>
        <xdr:cNvSpPr txBox="1"/>
      </xdr:nvSpPr>
      <xdr:spPr>
        <a:xfrm>
          <a:off x="23464838" y="10325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85</xdr:row>
      <xdr:rowOff>0</xdr:rowOff>
    </xdr:from>
    <xdr:ext cx="1143000" cy="457200"/>
    <xdr:sp macro="" textlink="">
      <xdr:nvSpPr>
        <xdr:cNvPr id="7006" name="Tekstvak 7005">
          <a:extLst>
            <a:ext uri="{FF2B5EF4-FFF2-40B4-BE49-F238E27FC236}">
              <a16:creationId xmlns:a16="http://schemas.microsoft.com/office/drawing/2014/main" id="{00000000-0008-0000-0000-00005E1B0000}"/>
            </a:ext>
          </a:extLst>
        </xdr:cNvPr>
        <xdr:cNvSpPr txBox="1"/>
      </xdr:nvSpPr>
      <xdr:spPr>
        <a:xfrm>
          <a:off x="23464838" y="10439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85</xdr:row>
      <xdr:rowOff>0</xdr:rowOff>
    </xdr:from>
    <xdr:ext cx="1143000" cy="457200"/>
    <xdr:sp macro="" textlink="">
      <xdr:nvSpPr>
        <xdr:cNvPr id="7008" name="Tekstvak 7007">
          <a:extLst>
            <a:ext uri="{FF2B5EF4-FFF2-40B4-BE49-F238E27FC236}">
              <a16:creationId xmlns:a16="http://schemas.microsoft.com/office/drawing/2014/main" id="{00000000-0008-0000-0000-0000601B0000}"/>
            </a:ext>
          </a:extLst>
        </xdr:cNvPr>
        <xdr:cNvSpPr txBox="1"/>
      </xdr:nvSpPr>
      <xdr:spPr>
        <a:xfrm>
          <a:off x="23464838" y="10553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86</xdr:row>
      <xdr:rowOff>0</xdr:rowOff>
    </xdr:from>
    <xdr:ext cx="1143000" cy="457200"/>
    <xdr:sp macro="" textlink="">
      <xdr:nvSpPr>
        <xdr:cNvPr id="7010" name="Tekstvak 7009">
          <a:extLst>
            <a:ext uri="{FF2B5EF4-FFF2-40B4-BE49-F238E27FC236}">
              <a16:creationId xmlns:a16="http://schemas.microsoft.com/office/drawing/2014/main" id="{00000000-0008-0000-0000-0000621B0000}"/>
            </a:ext>
          </a:extLst>
        </xdr:cNvPr>
        <xdr:cNvSpPr txBox="1"/>
      </xdr:nvSpPr>
      <xdr:spPr>
        <a:xfrm>
          <a:off x="23464838" y="10668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87</xdr:row>
      <xdr:rowOff>0</xdr:rowOff>
    </xdr:from>
    <xdr:ext cx="1143000" cy="457200"/>
    <xdr:sp macro="" textlink="">
      <xdr:nvSpPr>
        <xdr:cNvPr id="7012" name="Tekstvak 7011">
          <a:extLst>
            <a:ext uri="{FF2B5EF4-FFF2-40B4-BE49-F238E27FC236}">
              <a16:creationId xmlns:a16="http://schemas.microsoft.com/office/drawing/2014/main" id="{00000000-0008-0000-0000-0000641B0000}"/>
            </a:ext>
          </a:extLst>
        </xdr:cNvPr>
        <xdr:cNvSpPr txBox="1"/>
      </xdr:nvSpPr>
      <xdr:spPr>
        <a:xfrm>
          <a:off x="23464838" y="10782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88</xdr:row>
      <xdr:rowOff>0</xdr:rowOff>
    </xdr:from>
    <xdr:ext cx="1143000" cy="457200"/>
    <xdr:sp macro="" textlink="">
      <xdr:nvSpPr>
        <xdr:cNvPr id="7014" name="Tekstvak 7013">
          <a:extLst>
            <a:ext uri="{FF2B5EF4-FFF2-40B4-BE49-F238E27FC236}">
              <a16:creationId xmlns:a16="http://schemas.microsoft.com/office/drawing/2014/main" id="{00000000-0008-0000-0000-0000661B0000}"/>
            </a:ext>
          </a:extLst>
        </xdr:cNvPr>
        <xdr:cNvSpPr txBox="1"/>
      </xdr:nvSpPr>
      <xdr:spPr>
        <a:xfrm>
          <a:off x="23464838" y="10896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89</xdr:row>
      <xdr:rowOff>0</xdr:rowOff>
    </xdr:from>
    <xdr:ext cx="1143000" cy="457200"/>
    <xdr:sp macro="" textlink="">
      <xdr:nvSpPr>
        <xdr:cNvPr id="7016" name="Tekstvak 7015">
          <a:extLst>
            <a:ext uri="{FF2B5EF4-FFF2-40B4-BE49-F238E27FC236}">
              <a16:creationId xmlns:a16="http://schemas.microsoft.com/office/drawing/2014/main" id="{00000000-0008-0000-0000-0000681B0000}"/>
            </a:ext>
          </a:extLst>
        </xdr:cNvPr>
        <xdr:cNvSpPr txBox="1"/>
      </xdr:nvSpPr>
      <xdr:spPr>
        <a:xfrm>
          <a:off x="23464838" y="11010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90</xdr:row>
      <xdr:rowOff>0</xdr:rowOff>
    </xdr:from>
    <xdr:ext cx="1143000" cy="457200"/>
    <xdr:sp macro="" textlink="">
      <xdr:nvSpPr>
        <xdr:cNvPr id="7018" name="Tekstvak 7017">
          <a:extLst>
            <a:ext uri="{FF2B5EF4-FFF2-40B4-BE49-F238E27FC236}">
              <a16:creationId xmlns:a16="http://schemas.microsoft.com/office/drawing/2014/main" id="{00000000-0008-0000-0000-00006A1B0000}"/>
            </a:ext>
          </a:extLst>
        </xdr:cNvPr>
        <xdr:cNvSpPr txBox="1"/>
      </xdr:nvSpPr>
      <xdr:spPr>
        <a:xfrm>
          <a:off x="23464838" y="11125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91</xdr:row>
      <xdr:rowOff>0</xdr:rowOff>
    </xdr:from>
    <xdr:ext cx="1143000" cy="457200"/>
    <xdr:sp macro="" textlink="">
      <xdr:nvSpPr>
        <xdr:cNvPr id="7020" name="Tekstvak 7019">
          <a:extLst>
            <a:ext uri="{FF2B5EF4-FFF2-40B4-BE49-F238E27FC236}">
              <a16:creationId xmlns:a16="http://schemas.microsoft.com/office/drawing/2014/main" id="{00000000-0008-0000-0000-00006C1B0000}"/>
            </a:ext>
          </a:extLst>
        </xdr:cNvPr>
        <xdr:cNvSpPr txBox="1"/>
      </xdr:nvSpPr>
      <xdr:spPr>
        <a:xfrm>
          <a:off x="23464838" y="11239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92</xdr:row>
      <xdr:rowOff>0</xdr:rowOff>
    </xdr:from>
    <xdr:ext cx="1143000" cy="457200"/>
    <xdr:sp macro="" textlink="">
      <xdr:nvSpPr>
        <xdr:cNvPr id="7022" name="Tekstvak 7021">
          <a:extLst>
            <a:ext uri="{FF2B5EF4-FFF2-40B4-BE49-F238E27FC236}">
              <a16:creationId xmlns:a16="http://schemas.microsoft.com/office/drawing/2014/main" id="{00000000-0008-0000-0000-00006E1B0000}"/>
            </a:ext>
          </a:extLst>
        </xdr:cNvPr>
        <xdr:cNvSpPr txBox="1"/>
      </xdr:nvSpPr>
      <xdr:spPr>
        <a:xfrm>
          <a:off x="23464838" y="11353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93</xdr:row>
      <xdr:rowOff>0</xdr:rowOff>
    </xdr:from>
    <xdr:ext cx="1143000" cy="457200"/>
    <xdr:sp macro="" textlink="">
      <xdr:nvSpPr>
        <xdr:cNvPr id="7024" name="Tekstvak 7023">
          <a:extLst>
            <a:ext uri="{FF2B5EF4-FFF2-40B4-BE49-F238E27FC236}">
              <a16:creationId xmlns:a16="http://schemas.microsoft.com/office/drawing/2014/main" id="{00000000-0008-0000-0000-0000701B0000}"/>
            </a:ext>
          </a:extLst>
        </xdr:cNvPr>
        <xdr:cNvSpPr txBox="1"/>
      </xdr:nvSpPr>
      <xdr:spPr>
        <a:xfrm>
          <a:off x="23464838" y="11468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94</xdr:row>
      <xdr:rowOff>0</xdr:rowOff>
    </xdr:from>
    <xdr:ext cx="1143000" cy="457200"/>
    <xdr:sp macro="" textlink="">
      <xdr:nvSpPr>
        <xdr:cNvPr id="7026" name="Tekstvak 7025">
          <a:extLst>
            <a:ext uri="{FF2B5EF4-FFF2-40B4-BE49-F238E27FC236}">
              <a16:creationId xmlns:a16="http://schemas.microsoft.com/office/drawing/2014/main" id="{00000000-0008-0000-0000-0000721B0000}"/>
            </a:ext>
          </a:extLst>
        </xdr:cNvPr>
        <xdr:cNvSpPr txBox="1"/>
      </xdr:nvSpPr>
      <xdr:spPr>
        <a:xfrm>
          <a:off x="23464838" y="115824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95</xdr:row>
      <xdr:rowOff>0</xdr:rowOff>
    </xdr:from>
    <xdr:ext cx="1143000" cy="457200"/>
    <xdr:sp macro="" textlink="">
      <xdr:nvSpPr>
        <xdr:cNvPr id="7028" name="Tekstvak 7027">
          <a:extLst>
            <a:ext uri="{FF2B5EF4-FFF2-40B4-BE49-F238E27FC236}">
              <a16:creationId xmlns:a16="http://schemas.microsoft.com/office/drawing/2014/main" id="{00000000-0008-0000-0000-0000741B0000}"/>
            </a:ext>
          </a:extLst>
        </xdr:cNvPr>
        <xdr:cNvSpPr txBox="1"/>
      </xdr:nvSpPr>
      <xdr:spPr>
        <a:xfrm>
          <a:off x="23464838" y="116967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96</xdr:row>
      <xdr:rowOff>0</xdr:rowOff>
    </xdr:from>
    <xdr:ext cx="1143000" cy="457200"/>
    <xdr:sp macro="" textlink="">
      <xdr:nvSpPr>
        <xdr:cNvPr id="7030" name="Tekstvak 7029">
          <a:extLst>
            <a:ext uri="{FF2B5EF4-FFF2-40B4-BE49-F238E27FC236}">
              <a16:creationId xmlns:a16="http://schemas.microsoft.com/office/drawing/2014/main" id="{00000000-0008-0000-0000-0000761B0000}"/>
            </a:ext>
          </a:extLst>
        </xdr:cNvPr>
        <xdr:cNvSpPr txBox="1"/>
      </xdr:nvSpPr>
      <xdr:spPr>
        <a:xfrm>
          <a:off x="23464838" y="118110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97</xdr:row>
      <xdr:rowOff>0</xdr:rowOff>
    </xdr:from>
    <xdr:ext cx="1143000" cy="457200"/>
    <xdr:sp macro="" textlink="">
      <xdr:nvSpPr>
        <xdr:cNvPr id="7032" name="Tekstvak 7031">
          <a:extLst>
            <a:ext uri="{FF2B5EF4-FFF2-40B4-BE49-F238E27FC236}">
              <a16:creationId xmlns:a16="http://schemas.microsoft.com/office/drawing/2014/main" id="{00000000-0008-0000-0000-0000781B0000}"/>
            </a:ext>
          </a:extLst>
        </xdr:cNvPr>
        <xdr:cNvSpPr txBox="1"/>
      </xdr:nvSpPr>
      <xdr:spPr>
        <a:xfrm>
          <a:off x="23464838" y="119253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98</xdr:row>
      <xdr:rowOff>0</xdr:rowOff>
    </xdr:from>
    <xdr:ext cx="1143000" cy="457200"/>
    <xdr:sp macro="" textlink="">
      <xdr:nvSpPr>
        <xdr:cNvPr id="7034" name="Tekstvak 7033">
          <a:extLst>
            <a:ext uri="{FF2B5EF4-FFF2-40B4-BE49-F238E27FC236}">
              <a16:creationId xmlns:a16="http://schemas.microsoft.com/office/drawing/2014/main" id="{00000000-0008-0000-0000-00007A1B0000}"/>
            </a:ext>
          </a:extLst>
        </xdr:cNvPr>
        <xdr:cNvSpPr txBox="1"/>
      </xdr:nvSpPr>
      <xdr:spPr>
        <a:xfrm>
          <a:off x="23464838" y="120396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99</xdr:row>
      <xdr:rowOff>0</xdr:rowOff>
    </xdr:from>
    <xdr:ext cx="1143000" cy="457200"/>
    <xdr:sp macro="" textlink="">
      <xdr:nvSpPr>
        <xdr:cNvPr id="7036" name="Tekstvak 7035">
          <a:extLst>
            <a:ext uri="{FF2B5EF4-FFF2-40B4-BE49-F238E27FC236}">
              <a16:creationId xmlns:a16="http://schemas.microsoft.com/office/drawing/2014/main" id="{00000000-0008-0000-0000-00007C1B0000}"/>
            </a:ext>
          </a:extLst>
        </xdr:cNvPr>
        <xdr:cNvSpPr txBox="1"/>
      </xdr:nvSpPr>
      <xdr:spPr>
        <a:xfrm>
          <a:off x="23464838" y="121539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100</xdr:row>
      <xdr:rowOff>0</xdr:rowOff>
    </xdr:from>
    <xdr:ext cx="1143000" cy="457200"/>
    <xdr:sp macro="" textlink="">
      <xdr:nvSpPr>
        <xdr:cNvPr id="7038" name="Tekstvak 7037">
          <a:extLst>
            <a:ext uri="{FF2B5EF4-FFF2-40B4-BE49-F238E27FC236}">
              <a16:creationId xmlns:a16="http://schemas.microsoft.com/office/drawing/2014/main" id="{00000000-0008-0000-0000-00007E1B0000}"/>
            </a:ext>
          </a:extLst>
        </xdr:cNvPr>
        <xdr:cNvSpPr txBox="1"/>
      </xdr:nvSpPr>
      <xdr:spPr>
        <a:xfrm>
          <a:off x="23464838" y="122682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101</xdr:row>
      <xdr:rowOff>0</xdr:rowOff>
    </xdr:from>
    <xdr:ext cx="1143000" cy="457200"/>
    <xdr:sp macro="" textlink="">
      <xdr:nvSpPr>
        <xdr:cNvPr id="7040" name="Tekstvak 7039">
          <a:extLst>
            <a:ext uri="{FF2B5EF4-FFF2-40B4-BE49-F238E27FC236}">
              <a16:creationId xmlns:a16="http://schemas.microsoft.com/office/drawing/2014/main" id="{00000000-0008-0000-0000-0000801B0000}"/>
            </a:ext>
          </a:extLst>
        </xdr:cNvPr>
        <xdr:cNvSpPr txBox="1"/>
      </xdr:nvSpPr>
      <xdr:spPr>
        <a:xfrm>
          <a:off x="23464838" y="123825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102</xdr:row>
      <xdr:rowOff>0</xdr:rowOff>
    </xdr:from>
    <xdr:ext cx="1143000" cy="457200"/>
    <xdr:sp macro="" textlink="">
      <xdr:nvSpPr>
        <xdr:cNvPr id="7042" name="Tekstvak 7041">
          <a:extLst>
            <a:ext uri="{FF2B5EF4-FFF2-40B4-BE49-F238E27FC236}">
              <a16:creationId xmlns:a16="http://schemas.microsoft.com/office/drawing/2014/main" id="{00000000-0008-0000-0000-0000821B0000}"/>
            </a:ext>
          </a:extLst>
        </xdr:cNvPr>
        <xdr:cNvSpPr txBox="1"/>
      </xdr:nvSpPr>
      <xdr:spPr>
        <a:xfrm>
          <a:off x="23464838" y="124968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103</xdr:row>
      <xdr:rowOff>0</xdr:rowOff>
    </xdr:from>
    <xdr:ext cx="1143000" cy="457200"/>
    <xdr:sp macro="" textlink="">
      <xdr:nvSpPr>
        <xdr:cNvPr id="7044" name="Tekstvak 7043">
          <a:extLst>
            <a:ext uri="{FF2B5EF4-FFF2-40B4-BE49-F238E27FC236}">
              <a16:creationId xmlns:a16="http://schemas.microsoft.com/office/drawing/2014/main" id="{00000000-0008-0000-0000-0000841B0000}"/>
            </a:ext>
          </a:extLst>
        </xdr:cNvPr>
        <xdr:cNvSpPr txBox="1"/>
      </xdr:nvSpPr>
      <xdr:spPr>
        <a:xfrm>
          <a:off x="23464838" y="12611100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103</xdr:row>
      <xdr:rowOff>0</xdr:rowOff>
    </xdr:from>
    <xdr:ext cx="1143000" cy="457200"/>
    <xdr:sp macro="" textlink="">
      <xdr:nvSpPr>
        <xdr:cNvPr id="553" name="Tekstvak 552">
          <a:extLst>
            <a:ext uri="{FF2B5EF4-FFF2-40B4-BE49-F238E27FC236}">
              <a16:creationId xmlns:a16="http://schemas.microsoft.com/office/drawing/2014/main" id="{00000000-0008-0000-0000-000029020000}"/>
            </a:ext>
          </a:extLst>
        </xdr:cNvPr>
        <xdr:cNvSpPr txBox="1"/>
      </xdr:nvSpPr>
      <xdr:spPr>
        <a:xfrm>
          <a:off x="22779038" y="12134215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oneCellAnchor>
    <xdr:from>
      <xdr:col>14</xdr:col>
      <xdr:colOff>52388</xdr:colOff>
      <xdr:row>104</xdr:row>
      <xdr:rowOff>0</xdr:rowOff>
    </xdr:from>
    <xdr:ext cx="1143000" cy="457200"/>
    <xdr:sp macro="" textlink="">
      <xdr:nvSpPr>
        <xdr:cNvPr id="556" name="Tekstvak 555">
          <a:extLst>
            <a:ext uri="{FF2B5EF4-FFF2-40B4-BE49-F238E27FC236}">
              <a16:creationId xmlns:a16="http://schemas.microsoft.com/office/drawing/2014/main" id="{00000000-0008-0000-0000-00002C020000}"/>
            </a:ext>
          </a:extLst>
        </xdr:cNvPr>
        <xdr:cNvSpPr txBox="1"/>
      </xdr:nvSpPr>
      <xdr:spPr>
        <a:xfrm>
          <a:off x="22779038" y="121342150"/>
          <a:ext cx="1143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lIns="0" tIns="0" rIns="0" bIns="0" rtlCol="0" anchor="t">
          <a:noAutofit/>
        </a:bodyPr>
        <a:lstStyle/>
        <a:p>
          <a:pPr algn="ctr"/>
          <a:r>
            <a:rPr lang="nl-BE" sz="1100"/>
            <a:t>text label - text label - text label</a:t>
          </a:r>
        </a:p>
      </xdr:txBody>
    </xdr:sp>
    <xdr:clientData/>
  </xdr:oneCellAnchor>
  <xdr:twoCellAnchor editAs="oneCell">
    <xdr:from>
      <xdr:col>14</xdr:col>
      <xdr:colOff>52388</xdr:colOff>
      <xdr:row>1</xdr:row>
      <xdr:rowOff>0</xdr:rowOff>
    </xdr:from>
    <xdr:to>
      <xdr:col>14</xdr:col>
      <xdr:colOff>1195388</xdr:colOff>
      <xdr:row>2</xdr:row>
      <xdr:rowOff>0</xdr:rowOff>
    </xdr:to>
    <xdr:pic>
      <xdr:nvPicPr>
        <xdr:cNvPr id="2066" name="QRcodePicture2">
          <a:extLst>
            <a:ext uri="{FF2B5EF4-FFF2-40B4-BE49-F238E27FC236}">
              <a16:creationId xmlns:a16="http://schemas.microsoft.com/office/drawing/2014/main" id="{00000000-0008-0000-0000-0000120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79013" y="190500"/>
          <a:ext cx="1143000" cy="1143000"/>
        </a:xfrm>
        <a:prstGeom prst="rect">
          <a:avLst/>
        </a:prstGeom>
      </xdr:spPr>
    </xdr:pic>
    <xdr:clientData/>
  </xdr:twoCellAnchor>
  <xdr:twoCellAnchor editAs="oneCell">
    <xdr:from>
      <xdr:col>14</xdr:col>
      <xdr:colOff>52388</xdr:colOff>
      <xdr:row>2</xdr:row>
      <xdr:rowOff>0</xdr:rowOff>
    </xdr:from>
    <xdr:to>
      <xdr:col>14</xdr:col>
      <xdr:colOff>1195388</xdr:colOff>
      <xdr:row>3</xdr:row>
      <xdr:rowOff>0</xdr:rowOff>
    </xdr:to>
    <xdr:pic>
      <xdr:nvPicPr>
        <xdr:cNvPr id="2067" name="QRcodePicture3">
          <a:extLst>
            <a:ext uri="{FF2B5EF4-FFF2-40B4-BE49-F238E27FC236}">
              <a16:creationId xmlns:a16="http://schemas.microsoft.com/office/drawing/2014/main" id="{00000000-0008-0000-0000-00001308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79013" y="1333500"/>
          <a:ext cx="1143000" cy="1143000"/>
        </a:xfrm>
        <a:prstGeom prst="rect">
          <a:avLst/>
        </a:prstGeom>
      </xdr:spPr>
    </xdr:pic>
    <xdr:clientData/>
  </xdr:twoCellAnchor>
  <xdr:twoCellAnchor editAs="oneCell">
    <xdr:from>
      <xdr:col>14</xdr:col>
      <xdr:colOff>52388</xdr:colOff>
      <xdr:row>3</xdr:row>
      <xdr:rowOff>0</xdr:rowOff>
    </xdr:from>
    <xdr:to>
      <xdr:col>14</xdr:col>
      <xdr:colOff>1195388</xdr:colOff>
      <xdr:row>4</xdr:row>
      <xdr:rowOff>0</xdr:rowOff>
    </xdr:to>
    <xdr:pic>
      <xdr:nvPicPr>
        <xdr:cNvPr id="2068" name="QRcodePicture4">
          <a:extLst>
            <a:ext uri="{FF2B5EF4-FFF2-40B4-BE49-F238E27FC236}">
              <a16:creationId xmlns:a16="http://schemas.microsoft.com/office/drawing/2014/main" id="{00000000-0008-0000-0000-00001408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79013" y="2476500"/>
          <a:ext cx="1143000" cy="1143000"/>
        </a:xfrm>
        <a:prstGeom prst="rect">
          <a:avLst/>
        </a:prstGeom>
      </xdr:spPr>
    </xdr:pic>
    <xdr:clientData/>
  </xdr:twoCellAnchor>
  <xdr:twoCellAnchor editAs="oneCell">
    <xdr:from>
      <xdr:col>14</xdr:col>
      <xdr:colOff>52388</xdr:colOff>
      <xdr:row>4</xdr:row>
      <xdr:rowOff>0</xdr:rowOff>
    </xdr:from>
    <xdr:to>
      <xdr:col>14</xdr:col>
      <xdr:colOff>1195388</xdr:colOff>
      <xdr:row>5</xdr:row>
      <xdr:rowOff>0</xdr:rowOff>
    </xdr:to>
    <xdr:pic>
      <xdr:nvPicPr>
        <xdr:cNvPr id="2069" name="QRcodePicture5">
          <a:extLst>
            <a:ext uri="{FF2B5EF4-FFF2-40B4-BE49-F238E27FC236}">
              <a16:creationId xmlns:a16="http://schemas.microsoft.com/office/drawing/2014/main" id="{00000000-0008-0000-0000-00001508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579013" y="3619500"/>
          <a:ext cx="1143000" cy="1143000"/>
        </a:xfrm>
        <a:prstGeom prst="rect">
          <a:avLst/>
        </a:prstGeom>
      </xdr:spPr>
    </xdr:pic>
    <xdr:clientData/>
  </xdr:twoCellAnchor>
  <xdr:twoCellAnchor editAs="oneCell">
    <xdr:from>
      <xdr:col>14</xdr:col>
      <xdr:colOff>52388</xdr:colOff>
      <xdr:row>5</xdr:row>
      <xdr:rowOff>0</xdr:rowOff>
    </xdr:from>
    <xdr:to>
      <xdr:col>14</xdr:col>
      <xdr:colOff>1195388</xdr:colOff>
      <xdr:row>6</xdr:row>
      <xdr:rowOff>0</xdr:rowOff>
    </xdr:to>
    <xdr:pic>
      <xdr:nvPicPr>
        <xdr:cNvPr id="2070" name="QRcodePicture6">
          <a:extLst>
            <a:ext uri="{FF2B5EF4-FFF2-40B4-BE49-F238E27FC236}">
              <a16:creationId xmlns:a16="http://schemas.microsoft.com/office/drawing/2014/main" id="{00000000-0008-0000-0000-00001608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579013" y="4762500"/>
          <a:ext cx="1143000" cy="1143000"/>
        </a:xfrm>
        <a:prstGeom prst="rect">
          <a:avLst/>
        </a:prstGeom>
      </xdr:spPr>
    </xdr:pic>
    <xdr:clientData/>
  </xdr:twoCellAnchor>
  <xdr:twoCellAnchor editAs="oneCell">
    <xdr:from>
      <xdr:col>14</xdr:col>
      <xdr:colOff>52388</xdr:colOff>
      <xdr:row>6</xdr:row>
      <xdr:rowOff>0</xdr:rowOff>
    </xdr:from>
    <xdr:to>
      <xdr:col>14</xdr:col>
      <xdr:colOff>1195388</xdr:colOff>
      <xdr:row>7</xdr:row>
      <xdr:rowOff>0</xdr:rowOff>
    </xdr:to>
    <xdr:pic>
      <xdr:nvPicPr>
        <xdr:cNvPr id="2071" name="QRcodePicture7">
          <a:extLst>
            <a:ext uri="{FF2B5EF4-FFF2-40B4-BE49-F238E27FC236}">
              <a16:creationId xmlns:a16="http://schemas.microsoft.com/office/drawing/2014/main" id="{00000000-0008-0000-0000-00001708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579013" y="5905500"/>
          <a:ext cx="1143000" cy="1143000"/>
        </a:xfrm>
        <a:prstGeom prst="rect">
          <a:avLst/>
        </a:prstGeom>
      </xdr:spPr>
    </xdr:pic>
    <xdr:clientData/>
  </xdr:twoCellAnchor>
  <xdr:twoCellAnchor editAs="oneCell">
    <xdr:from>
      <xdr:col>14</xdr:col>
      <xdr:colOff>52388</xdr:colOff>
      <xdr:row>7</xdr:row>
      <xdr:rowOff>0</xdr:rowOff>
    </xdr:from>
    <xdr:to>
      <xdr:col>14</xdr:col>
      <xdr:colOff>1195388</xdr:colOff>
      <xdr:row>8</xdr:row>
      <xdr:rowOff>0</xdr:rowOff>
    </xdr:to>
    <xdr:pic>
      <xdr:nvPicPr>
        <xdr:cNvPr id="2072" name="QRcodePicture8">
          <a:extLst>
            <a:ext uri="{FF2B5EF4-FFF2-40B4-BE49-F238E27FC236}">
              <a16:creationId xmlns:a16="http://schemas.microsoft.com/office/drawing/2014/main" id="{00000000-0008-0000-0000-00001808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579013" y="7048500"/>
          <a:ext cx="1143000" cy="1143000"/>
        </a:xfrm>
        <a:prstGeom prst="rect">
          <a:avLst/>
        </a:prstGeom>
      </xdr:spPr>
    </xdr:pic>
    <xdr:clientData/>
  </xdr:twoCellAnchor>
  <xdr:twoCellAnchor editAs="oneCell">
    <xdr:from>
      <xdr:col>14</xdr:col>
      <xdr:colOff>52388</xdr:colOff>
      <xdr:row>8</xdr:row>
      <xdr:rowOff>0</xdr:rowOff>
    </xdr:from>
    <xdr:to>
      <xdr:col>14</xdr:col>
      <xdr:colOff>1195388</xdr:colOff>
      <xdr:row>9</xdr:row>
      <xdr:rowOff>0</xdr:rowOff>
    </xdr:to>
    <xdr:pic>
      <xdr:nvPicPr>
        <xdr:cNvPr id="2073" name="QRcodePicture9">
          <a:extLst>
            <a:ext uri="{FF2B5EF4-FFF2-40B4-BE49-F238E27FC236}">
              <a16:creationId xmlns:a16="http://schemas.microsoft.com/office/drawing/2014/main" id="{00000000-0008-0000-0000-00001908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579013" y="8191500"/>
          <a:ext cx="1143000" cy="1143000"/>
        </a:xfrm>
        <a:prstGeom prst="rect">
          <a:avLst/>
        </a:prstGeom>
      </xdr:spPr>
    </xdr:pic>
    <xdr:clientData/>
  </xdr:twoCellAnchor>
  <xdr:twoCellAnchor editAs="oneCell">
    <xdr:from>
      <xdr:col>14</xdr:col>
      <xdr:colOff>52388</xdr:colOff>
      <xdr:row>9</xdr:row>
      <xdr:rowOff>0</xdr:rowOff>
    </xdr:from>
    <xdr:to>
      <xdr:col>14</xdr:col>
      <xdr:colOff>1195388</xdr:colOff>
      <xdr:row>10</xdr:row>
      <xdr:rowOff>0</xdr:rowOff>
    </xdr:to>
    <xdr:pic>
      <xdr:nvPicPr>
        <xdr:cNvPr id="2074" name="QRcodePicture10">
          <a:extLst>
            <a:ext uri="{FF2B5EF4-FFF2-40B4-BE49-F238E27FC236}">
              <a16:creationId xmlns:a16="http://schemas.microsoft.com/office/drawing/2014/main" id="{00000000-0008-0000-0000-00001A08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579013" y="9334500"/>
          <a:ext cx="1143000" cy="1143000"/>
        </a:xfrm>
        <a:prstGeom prst="rect">
          <a:avLst/>
        </a:prstGeom>
      </xdr:spPr>
    </xdr:pic>
    <xdr:clientData/>
  </xdr:twoCellAnchor>
  <xdr:twoCellAnchor editAs="oneCell">
    <xdr:from>
      <xdr:col>14</xdr:col>
      <xdr:colOff>52388</xdr:colOff>
      <xdr:row>10</xdr:row>
      <xdr:rowOff>0</xdr:rowOff>
    </xdr:from>
    <xdr:to>
      <xdr:col>14</xdr:col>
      <xdr:colOff>1195388</xdr:colOff>
      <xdr:row>11</xdr:row>
      <xdr:rowOff>0</xdr:rowOff>
    </xdr:to>
    <xdr:pic>
      <xdr:nvPicPr>
        <xdr:cNvPr id="2075" name="QRcodePicture11">
          <a:extLst>
            <a:ext uri="{FF2B5EF4-FFF2-40B4-BE49-F238E27FC236}">
              <a16:creationId xmlns:a16="http://schemas.microsoft.com/office/drawing/2014/main" id="{00000000-0008-0000-0000-00001B08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579013" y="10477500"/>
          <a:ext cx="1143000" cy="1143000"/>
        </a:xfrm>
        <a:prstGeom prst="rect">
          <a:avLst/>
        </a:prstGeom>
      </xdr:spPr>
    </xdr:pic>
    <xdr:clientData/>
  </xdr:twoCellAnchor>
  <xdr:twoCellAnchor editAs="oneCell">
    <xdr:from>
      <xdr:col>14</xdr:col>
      <xdr:colOff>52388</xdr:colOff>
      <xdr:row>11</xdr:row>
      <xdr:rowOff>0</xdr:rowOff>
    </xdr:from>
    <xdr:to>
      <xdr:col>14</xdr:col>
      <xdr:colOff>1195388</xdr:colOff>
      <xdr:row>12</xdr:row>
      <xdr:rowOff>0</xdr:rowOff>
    </xdr:to>
    <xdr:pic>
      <xdr:nvPicPr>
        <xdr:cNvPr id="2076" name="QRcodePicture12">
          <a:extLst>
            <a:ext uri="{FF2B5EF4-FFF2-40B4-BE49-F238E27FC236}">
              <a16:creationId xmlns:a16="http://schemas.microsoft.com/office/drawing/2014/main" id="{00000000-0008-0000-0000-00001C08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579013" y="11620500"/>
          <a:ext cx="1143000" cy="1143000"/>
        </a:xfrm>
        <a:prstGeom prst="rect">
          <a:avLst/>
        </a:prstGeom>
      </xdr:spPr>
    </xdr:pic>
    <xdr:clientData/>
  </xdr:twoCellAnchor>
  <xdr:twoCellAnchor editAs="oneCell">
    <xdr:from>
      <xdr:col>14</xdr:col>
      <xdr:colOff>52388</xdr:colOff>
      <xdr:row>12</xdr:row>
      <xdr:rowOff>0</xdr:rowOff>
    </xdr:from>
    <xdr:to>
      <xdr:col>14</xdr:col>
      <xdr:colOff>1195388</xdr:colOff>
      <xdr:row>13</xdr:row>
      <xdr:rowOff>0</xdr:rowOff>
    </xdr:to>
    <xdr:pic>
      <xdr:nvPicPr>
        <xdr:cNvPr id="2077" name="QRcodePicture13">
          <a:extLst>
            <a:ext uri="{FF2B5EF4-FFF2-40B4-BE49-F238E27FC236}">
              <a16:creationId xmlns:a16="http://schemas.microsoft.com/office/drawing/2014/main" id="{00000000-0008-0000-0000-00001D08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2579013" y="12763500"/>
          <a:ext cx="1143000" cy="1143000"/>
        </a:xfrm>
        <a:prstGeom prst="rect">
          <a:avLst/>
        </a:prstGeom>
      </xdr:spPr>
    </xdr:pic>
    <xdr:clientData/>
  </xdr:twoCellAnchor>
  <xdr:twoCellAnchor editAs="oneCell">
    <xdr:from>
      <xdr:col>14</xdr:col>
      <xdr:colOff>52388</xdr:colOff>
      <xdr:row>13</xdr:row>
      <xdr:rowOff>0</xdr:rowOff>
    </xdr:from>
    <xdr:to>
      <xdr:col>14</xdr:col>
      <xdr:colOff>1195388</xdr:colOff>
      <xdr:row>14</xdr:row>
      <xdr:rowOff>0</xdr:rowOff>
    </xdr:to>
    <xdr:pic>
      <xdr:nvPicPr>
        <xdr:cNvPr id="2078" name="QRcodePicture14">
          <a:extLst>
            <a:ext uri="{FF2B5EF4-FFF2-40B4-BE49-F238E27FC236}">
              <a16:creationId xmlns:a16="http://schemas.microsoft.com/office/drawing/2014/main" id="{00000000-0008-0000-0000-00001E08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579013" y="13906500"/>
          <a:ext cx="1143000" cy="1143000"/>
        </a:xfrm>
        <a:prstGeom prst="rect">
          <a:avLst/>
        </a:prstGeom>
      </xdr:spPr>
    </xdr:pic>
    <xdr:clientData/>
  </xdr:twoCellAnchor>
  <xdr:twoCellAnchor editAs="oneCell">
    <xdr:from>
      <xdr:col>14</xdr:col>
      <xdr:colOff>52388</xdr:colOff>
      <xdr:row>14</xdr:row>
      <xdr:rowOff>0</xdr:rowOff>
    </xdr:from>
    <xdr:to>
      <xdr:col>14</xdr:col>
      <xdr:colOff>1195388</xdr:colOff>
      <xdr:row>15</xdr:row>
      <xdr:rowOff>0</xdr:rowOff>
    </xdr:to>
    <xdr:pic>
      <xdr:nvPicPr>
        <xdr:cNvPr id="2079" name="QRcodePicture15">
          <a:extLst>
            <a:ext uri="{FF2B5EF4-FFF2-40B4-BE49-F238E27FC236}">
              <a16:creationId xmlns:a16="http://schemas.microsoft.com/office/drawing/2014/main" id="{00000000-0008-0000-0000-00001F08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2579013" y="15049500"/>
          <a:ext cx="1143000" cy="1143000"/>
        </a:xfrm>
        <a:prstGeom prst="rect">
          <a:avLst/>
        </a:prstGeom>
      </xdr:spPr>
    </xdr:pic>
    <xdr:clientData/>
  </xdr:twoCellAnchor>
  <xdr:twoCellAnchor editAs="oneCell">
    <xdr:from>
      <xdr:col>14</xdr:col>
      <xdr:colOff>52388</xdr:colOff>
      <xdr:row>15</xdr:row>
      <xdr:rowOff>0</xdr:rowOff>
    </xdr:from>
    <xdr:to>
      <xdr:col>14</xdr:col>
      <xdr:colOff>1195388</xdr:colOff>
      <xdr:row>16</xdr:row>
      <xdr:rowOff>0</xdr:rowOff>
    </xdr:to>
    <xdr:pic>
      <xdr:nvPicPr>
        <xdr:cNvPr id="896" name="QRcodePicture16">
          <a:extLst>
            <a:ext uri="{FF2B5EF4-FFF2-40B4-BE49-F238E27FC236}">
              <a16:creationId xmlns:a16="http://schemas.microsoft.com/office/drawing/2014/main" id="{00000000-0008-0000-0000-00008003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2579013" y="16192500"/>
          <a:ext cx="1143000" cy="1143000"/>
        </a:xfrm>
        <a:prstGeom prst="rect">
          <a:avLst/>
        </a:prstGeom>
      </xdr:spPr>
    </xdr:pic>
    <xdr:clientData/>
  </xdr:twoCellAnchor>
  <xdr:twoCellAnchor editAs="oneCell">
    <xdr:from>
      <xdr:col>14</xdr:col>
      <xdr:colOff>52388</xdr:colOff>
      <xdr:row>16</xdr:row>
      <xdr:rowOff>0</xdr:rowOff>
    </xdr:from>
    <xdr:to>
      <xdr:col>14</xdr:col>
      <xdr:colOff>1195388</xdr:colOff>
      <xdr:row>17</xdr:row>
      <xdr:rowOff>0</xdr:rowOff>
    </xdr:to>
    <xdr:pic>
      <xdr:nvPicPr>
        <xdr:cNvPr id="897" name="QRcodePicture17">
          <a:extLst>
            <a:ext uri="{FF2B5EF4-FFF2-40B4-BE49-F238E27FC236}">
              <a16:creationId xmlns:a16="http://schemas.microsoft.com/office/drawing/2014/main" id="{00000000-0008-0000-0000-00008103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2579013" y="17335500"/>
          <a:ext cx="1143000" cy="1143000"/>
        </a:xfrm>
        <a:prstGeom prst="rect">
          <a:avLst/>
        </a:prstGeom>
      </xdr:spPr>
    </xdr:pic>
    <xdr:clientData/>
  </xdr:twoCellAnchor>
  <xdr:twoCellAnchor editAs="oneCell">
    <xdr:from>
      <xdr:col>14</xdr:col>
      <xdr:colOff>52388</xdr:colOff>
      <xdr:row>17</xdr:row>
      <xdr:rowOff>0</xdr:rowOff>
    </xdr:from>
    <xdr:to>
      <xdr:col>14</xdr:col>
      <xdr:colOff>1195388</xdr:colOff>
      <xdr:row>18</xdr:row>
      <xdr:rowOff>0</xdr:rowOff>
    </xdr:to>
    <xdr:pic>
      <xdr:nvPicPr>
        <xdr:cNvPr id="899" name="QRcodePicture18">
          <a:extLst>
            <a:ext uri="{FF2B5EF4-FFF2-40B4-BE49-F238E27FC236}">
              <a16:creationId xmlns:a16="http://schemas.microsoft.com/office/drawing/2014/main" id="{00000000-0008-0000-0000-00008303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2579013" y="18478500"/>
          <a:ext cx="1143000" cy="1143000"/>
        </a:xfrm>
        <a:prstGeom prst="rect">
          <a:avLst/>
        </a:prstGeom>
      </xdr:spPr>
    </xdr:pic>
    <xdr:clientData/>
  </xdr:twoCellAnchor>
  <xdr:twoCellAnchor editAs="oneCell">
    <xdr:from>
      <xdr:col>14</xdr:col>
      <xdr:colOff>52388</xdr:colOff>
      <xdr:row>18</xdr:row>
      <xdr:rowOff>0</xdr:rowOff>
    </xdr:from>
    <xdr:to>
      <xdr:col>14</xdr:col>
      <xdr:colOff>1195388</xdr:colOff>
      <xdr:row>19</xdr:row>
      <xdr:rowOff>0</xdr:rowOff>
    </xdr:to>
    <xdr:pic>
      <xdr:nvPicPr>
        <xdr:cNvPr id="900" name="QRcodePicture19">
          <a:extLst>
            <a:ext uri="{FF2B5EF4-FFF2-40B4-BE49-F238E27FC236}">
              <a16:creationId xmlns:a16="http://schemas.microsoft.com/office/drawing/2014/main" id="{00000000-0008-0000-0000-00008403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579013" y="19621500"/>
          <a:ext cx="1143000" cy="1143000"/>
        </a:xfrm>
        <a:prstGeom prst="rect">
          <a:avLst/>
        </a:prstGeom>
      </xdr:spPr>
    </xdr:pic>
    <xdr:clientData/>
  </xdr:twoCellAnchor>
  <xdr:twoCellAnchor editAs="oneCell">
    <xdr:from>
      <xdr:col>14</xdr:col>
      <xdr:colOff>52388</xdr:colOff>
      <xdr:row>19</xdr:row>
      <xdr:rowOff>0</xdr:rowOff>
    </xdr:from>
    <xdr:to>
      <xdr:col>14</xdr:col>
      <xdr:colOff>1195388</xdr:colOff>
      <xdr:row>20</xdr:row>
      <xdr:rowOff>0</xdr:rowOff>
    </xdr:to>
    <xdr:pic>
      <xdr:nvPicPr>
        <xdr:cNvPr id="902" name="QRcodePicture20">
          <a:extLst>
            <a:ext uri="{FF2B5EF4-FFF2-40B4-BE49-F238E27FC236}">
              <a16:creationId xmlns:a16="http://schemas.microsoft.com/office/drawing/2014/main" id="{00000000-0008-0000-0000-000086030000}"/>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2579013" y="20764500"/>
          <a:ext cx="1143000" cy="1143000"/>
        </a:xfrm>
        <a:prstGeom prst="rect">
          <a:avLst/>
        </a:prstGeom>
      </xdr:spPr>
    </xdr:pic>
    <xdr:clientData/>
  </xdr:twoCellAnchor>
  <xdr:twoCellAnchor editAs="oneCell">
    <xdr:from>
      <xdr:col>14</xdr:col>
      <xdr:colOff>52388</xdr:colOff>
      <xdr:row>20</xdr:row>
      <xdr:rowOff>0</xdr:rowOff>
    </xdr:from>
    <xdr:to>
      <xdr:col>14</xdr:col>
      <xdr:colOff>1195388</xdr:colOff>
      <xdr:row>21</xdr:row>
      <xdr:rowOff>0</xdr:rowOff>
    </xdr:to>
    <xdr:pic>
      <xdr:nvPicPr>
        <xdr:cNvPr id="904" name="QRcodePicture21">
          <a:extLst>
            <a:ext uri="{FF2B5EF4-FFF2-40B4-BE49-F238E27FC236}">
              <a16:creationId xmlns:a16="http://schemas.microsoft.com/office/drawing/2014/main" id="{00000000-0008-0000-0000-000088030000}"/>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2579013" y="21907500"/>
          <a:ext cx="1143000" cy="1143000"/>
        </a:xfrm>
        <a:prstGeom prst="rect">
          <a:avLst/>
        </a:prstGeom>
      </xdr:spPr>
    </xdr:pic>
    <xdr:clientData/>
  </xdr:twoCellAnchor>
  <xdr:twoCellAnchor editAs="oneCell">
    <xdr:from>
      <xdr:col>14</xdr:col>
      <xdr:colOff>52388</xdr:colOff>
      <xdr:row>21</xdr:row>
      <xdr:rowOff>0</xdr:rowOff>
    </xdr:from>
    <xdr:to>
      <xdr:col>14</xdr:col>
      <xdr:colOff>1195388</xdr:colOff>
      <xdr:row>22</xdr:row>
      <xdr:rowOff>0</xdr:rowOff>
    </xdr:to>
    <xdr:pic>
      <xdr:nvPicPr>
        <xdr:cNvPr id="906" name="QRcodePicture22">
          <a:extLst>
            <a:ext uri="{FF2B5EF4-FFF2-40B4-BE49-F238E27FC236}">
              <a16:creationId xmlns:a16="http://schemas.microsoft.com/office/drawing/2014/main" id="{00000000-0008-0000-0000-00008A030000}"/>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2579013" y="23050500"/>
          <a:ext cx="1143000" cy="1143000"/>
        </a:xfrm>
        <a:prstGeom prst="rect">
          <a:avLst/>
        </a:prstGeom>
      </xdr:spPr>
    </xdr:pic>
    <xdr:clientData/>
  </xdr:twoCellAnchor>
  <xdr:twoCellAnchor editAs="oneCell">
    <xdr:from>
      <xdr:col>14</xdr:col>
      <xdr:colOff>52388</xdr:colOff>
      <xdr:row>22</xdr:row>
      <xdr:rowOff>0</xdr:rowOff>
    </xdr:from>
    <xdr:to>
      <xdr:col>14</xdr:col>
      <xdr:colOff>1195388</xdr:colOff>
      <xdr:row>23</xdr:row>
      <xdr:rowOff>0</xdr:rowOff>
    </xdr:to>
    <xdr:pic>
      <xdr:nvPicPr>
        <xdr:cNvPr id="908" name="QRcodePicture23">
          <a:extLst>
            <a:ext uri="{FF2B5EF4-FFF2-40B4-BE49-F238E27FC236}">
              <a16:creationId xmlns:a16="http://schemas.microsoft.com/office/drawing/2014/main" id="{00000000-0008-0000-0000-00008C030000}"/>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2579013" y="24193500"/>
          <a:ext cx="1143000" cy="1143000"/>
        </a:xfrm>
        <a:prstGeom prst="rect">
          <a:avLst/>
        </a:prstGeom>
      </xdr:spPr>
    </xdr:pic>
    <xdr:clientData/>
  </xdr:twoCellAnchor>
  <xdr:twoCellAnchor editAs="oneCell">
    <xdr:from>
      <xdr:col>14</xdr:col>
      <xdr:colOff>52388</xdr:colOff>
      <xdr:row>23</xdr:row>
      <xdr:rowOff>0</xdr:rowOff>
    </xdr:from>
    <xdr:to>
      <xdr:col>14</xdr:col>
      <xdr:colOff>1195388</xdr:colOff>
      <xdr:row>24</xdr:row>
      <xdr:rowOff>0</xdr:rowOff>
    </xdr:to>
    <xdr:pic>
      <xdr:nvPicPr>
        <xdr:cNvPr id="910" name="QRcodePicture24">
          <a:extLst>
            <a:ext uri="{FF2B5EF4-FFF2-40B4-BE49-F238E27FC236}">
              <a16:creationId xmlns:a16="http://schemas.microsoft.com/office/drawing/2014/main" id="{00000000-0008-0000-0000-00008E030000}"/>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2579013" y="25336500"/>
          <a:ext cx="1143000" cy="1143000"/>
        </a:xfrm>
        <a:prstGeom prst="rect">
          <a:avLst/>
        </a:prstGeom>
      </xdr:spPr>
    </xdr:pic>
    <xdr:clientData/>
  </xdr:twoCellAnchor>
  <xdr:twoCellAnchor editAs="oneCell">
    <xdr:from>
      <xdr:col>14</xdr:col>
      <xdr:colOff>52388</xdr:colOff>
      <xdr:row>24</xdr:row>
      <xdr:rowOff>0</xdr:rowOff>
    </xdr:from>
    <xdr:to>
      <xdr:col>14</xdr:col>
      <xdr:colOff>1195388</xdr:colOff>
      <xdr:row>25</xdr:row>
      <xdr:rowOff>0</xdr:rowOff>
    </xdr:to>
    <xdr:pic>
      <xdr:nvPicPr>
        <xdr:cNvPr id="912" name="QRcodePicture25">
          <a:extLst>
            <a:ext uri="{FF2B5EF4-FFF2-40B4-BE49-F238E27FC236}">
              <a16:creationId xmlns:a16="http://schemas.microsoft.com/office/drawing/2014/main" id="{00000000-0008-0000-0000-000090030000}"/>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2579013" y="26479500"/>
          <a:ext cx="1143000" cy="1143000"/>
        </a:xfrm>
        <a:prstGeom prst="rect">
          <a:avLst/>
        </a:prstGeom>
      </xdr:spPr>
    </xdr:pic>
    <xdr:clientData/>
  </xdr:twoCellAnchor>
  <xdr:twoCellAnchor editAs="oneCell">
    <xdr:from>
      <xdr:col>14</xdr:col>
      <xdr:colOff>52388</xdr:colOff>
      <xdr:row>25</xdr:row>
      <xdr:rowOff>0</xdr:rowOff>
    </xdr:from>
    <xdr:to>
      <xdr:col>14</xdr:col>
      <xdr:colOff>1195388</xdr:colOff>
      <xdr:row>26</xdr:row>
      <xdr:rowOff>0</xdr:rowOff>
    </xdr:to>
    <xdr:pic>
      <xdr:nvPicPr>
        <xdr:cNvPr id="914" name="QRcodePicture26">
          <a:extLst>
            <a:ext uri="{FF2B5EF4-FFF2-40B4-BE49-F238E27FC236}">
              <a16:creationId xmlns:a16="http://schemas.microsoft.com/office/drawing/2014/main" id="{00000000-0008-0000-0000-000092030000}"/>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2579013" y="27622500"/>
          <a:ext cx="1143000" cy="1143000"/>
        </a:xfrm>
        <a:prstGeom prst="rect">
          <a:avLst/>
        </a:prstGeom>
      </xdr:spPr>
    </xdr:pic>
    <xdr:clientData/>
  </xdr:twoCellAnchor>
  <xdr:twoCellAnchor editAs="oneCell">
    <xdr:from>
      <xdr:col>14</xdr:col>
      <xdr:colOff>52388</xdr:colOff>
      <xdr:row>26</xdr:row>
      <xdr:rowOff>0</xdr:rowOff>
    </xdr:from>
    <xdr:to>
      <xdr:col>14</xdr:col>
      <xdr:colOff>1195388</xdr:colOff>
      <xdr:row>27</xdr:row>
      <xdr:rowOff>0</xdr:rowOff>
    </xdr:to>
    <xdr:pic>
      <xdr:nvPicPr>
        <xdr:cNvPr id="916" name="QRcodePicture27">
          <a:extLst>
            <a:ext uri="{FF2B5EF4-FFF2-40B4-BE49-F238E27FC236}">
              <a16:creationId xmlns:a16="http://schemas.microsoft.com/office/drawing/2014/main" id="{00000000-0008-0000-0000-000094030000}"/>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2579013" y="28765500"/>
          <a:ext cx="1143000" cy="1143000"/>
        </a:xfrm>
        <a:prstGeom prst="rect">
          <a:avLst/>
        </a:prstGeom>
      </xdr:spPr>
    </xdr:pic>
    <xdr:clientData/>
  </xdr:twoCellAnchor>
  <xdr:twoCellAnchor editAs="oneCell">
    <xdr:from>
      <xdr:col>14</xdr:col>
      <xdr:colOff>52388</xdr:colOff>
      <xdr:row>27</xdr:row>
      <xdr:rowOff>0</xdr:rowOff>
    </xdr:from>
    <xdr:to>
      <xdr:col>14</xdr:col>
      <xdr:colOff>1195388</xdr:colOff>
      <xdr:row>28</xdr:row>
      <xdr:rowOff>0</xdr:rowOff>
    </xdr:to>
    <xdr:pic>
      <xdr:nvPicPr>
        <xdr:cNvPr id="918" name="QRcodePicture28">
          <a:extLst>
            <a:ext uri="{FF2B5EF4-FFF2-40B4-BE49-F238E27FC236}">
              <a16:creationId xmlns:a16="http://schemas.microsoft.com/office/drawing/2014/main" id="{00000000-0008-0000-0000-000096030000}"/>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2579013" y="29908500"/>
          <a:ext cx="1143000" cy="1143000"/>
        </a:xfrm>
        <a:prstGeom prst="rect">
          <a:avLst/>
        </a:prstGeom>
      </xdr:spPr>
    </xdr:pic>
    <xdr:clientData/>
  </xdr:twoCellAnchor>
  <xdr:twoCellAnchor editAs="oneCell">
    <xdr:from>
      <xdr:col>14</xdr:col>
      <xdr:colOff>52388</xdr:colOff>
      <xdr:row>28</xdr:row>
      <xdr:rowOff>0</xdr:rowOff>
    </xdr:from>
    <xdr:to>
      <xdr:col>14</xdr:col>
      <xdr:colOff>1195388</xdr:colOff>
      <xdr:row>29</xdr:row>
      <xdr:rowOff>0</xdr:rowOff>
    </xdr:to>
    <xdr:pic>
      <xdr:nvPicPr>
        <xdr:cNvPr id="920" name="QRcodePicture29">
          <a:extLst>
            <a:ext uri="{FF2B5EF4-FFF2-40B4-BE49-F238E27FC236}">
              <a16:creationId xmlns:a16="http://schemas.microsoft.com/office/drawing/2014/main" id="{00000000-0008-0000-0000-000098030000}"/>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2579013" y="31051500"/>
          <a:ext cx="1143000" cy="1143000"/>
        </a:xfrm>
        <a:prstGeom prst="rect">
          <a:avLst/>
        </a:prstGeom>
      </xdr:spPr>
    </xdr:pic>
    <xdr:clientData/>
  </xdr:twoCellAnchor>
  <xdr:twoCellAnchor editAs="oneCell">
    <xdr:from>
      <xdr:col>14</xdr:col>
      <xdr:colOff>52388</xdr:colOff>
      <xdr:row>29</xdr:row>
      <xdr:rowOff>0</xdr:rowOff>
    </xdr:from>
    <xdr:to>
      <xdr:col>14</xdr:col>
      <xdr:colOff>1195388</xdr:colOff>
      <xdr:row>30</xdr:row>
      <xdr:rowOff>0</xdr:rowOff>
    </xdr:to>
    <xdr:pic>
      <xdr:nvPicPr>
        <xdr:cNvPr id="922" name="QRcodePicture30">
          <a:extLst>
            <a:ext uri="{FF2B5EF4-FFF2-40B4-BE49-F238E27FC236}">
              <a16:creationId xmlns:a16="http://schemas.microsoft.com/office/drawing/2014/main" id="{00000000-0008-0000-0000-00009A030000}"/>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2579013" y="32194500"/>
          <a:ext cx="1143000" cy="1143000"/>
        </a:xfrm>
        <a:prstGeom prst="rect">
          <a:avLst/>
        </a:prstGeom>
      </xdr:spPr>
    </xdr:pic>
    <xdr:clientData/>
  </xdr:twoCellAnchor>
  <xdr:twoCellAnchor editAs="oneCell">
    <xdr:from>
      <xdr:col>14</xdr:col>
      <xdr:colOff>52388</xdr:colOff>
      <xdr:row>30</xdr:row>
      <xdr:rowOff>0</xdr:rowOff>
    </xdr:from>
    <xdr:to>
      <xdr:col>14</xdr:col>
      <xdr:colOff>1195388</xdr:colOff>
      <xdr:row>31</xdr:row>
      <xdr:rowOff>0</xdr:rowOff>
    </xdr:to>
    <xdr:pic>
      <xdr:nvPicPr>
        <xdr:cNvPr id="924" name="QRcodePicture31">
          <a:extLst>
            <a:ext uri="{FF2B5EF4-FFF2-40B4-BE49-F238E27FC236}">
              <a16:creationId xmlns:a16="http://schemas.microsoft.com/office/drawing/2014/main" id="{00000000-0008-0000-0000-00009C030000}"/>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2579013" y="33337500"/>
          <a:ext cx="1143000" cy="1143000"/>
        </a:xfrm>
        <a:prstGeom prst="rect">
          <a:avLst/>
        </a:prstGeom>
      </xdr:spPr>
    </xdr:pic>
    <xdr:clientData/>
  </xdr:twoCellAnchor>
  <xdr:twoCellAnchor editAs="oneCell">
    <xdr:from>
      <xdr:col>14</xdr:col>
      <xdr:colOff>52388</xdr:colOff>
      <xdr:row>31</xdr:row>
      <xdr:rowOff>0</xdr:rowOff>
    </xdr:from>
    <xdr:to>
      <xdr:col>14</xdr:col>
      <xdr:colOff>1195388</xdr:colOff>
      <xdr:row>32</xdr:row>
      <xdr:rowOff>0</xdr:rowOff>
    </xdr:to>
    <xdr:pic>
      <xdr:nvPicPr>
        <xdr:cNvPr id="926" name="QRcodePicture32">
          <a:extLst>
            <a:ext uri="{FF2B5EF4-FFF2-40B4-BE49-F238E27FC236}">
              <a16:creationId xmlns:a16="http://schemas.microsoft.com/office/drawing/2014/main" id="{00000000-0008-0000-0000-00009E030000}"/>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2579013" y="34480500"/>
          <a:ext cx="1143000" cy="1143000"/>
        </a:xfrm>
        <a:prstGeom prst="rect">
          <a:avLst/>
        </a:prstGeom>
      </xdr:spPr>
    </xdr:pic>
    <xdr:clientData/>
  </xdr:twoCellAnchor>
  <xdr:twoCellAnchor editAs="oneCell">
    <xdr:from>
      <xdr:col>14</xdr:col>
      <xdr:colOff>52388</xdr:colOff>
      <xdr:row>32</xdr:row>
      <xdr:rowOff>0</xdr:rowOff>
    </xdr:from>
    <xdr:to>
      <xdr:col>14</xdr:col>
      <xdr:colOff>1195388</xdr:colOff>
      <xdr:row>33</xdr:row>
      <xdr:rowOff>0</xdr:rowOff>
    </xdr:to>
    <xdr:pic>
      <xdr:nvPicPr>
        <xdr:cNvPr id="3808" name="QRcodePicture33">
          <a:extLst>
            <a:ext uri="{FF2B5EF4-FFF2-40B4-BE49-F238E27FC236}">
              <a16:creationId xmlns:a16="http://schemas.microsoft.com/office/drawing/2014/main" id="{00000000-0008-0000-0000-0000E00E0000}"/>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22579013" y="35623500"/>
          <a:ext cx="1143000" cy="1143000"/>
        </a:xfrm>
        <a:prstGeom prst="rect">
          <a:avLst/>
        </a:prstGeom>
      </xdr:spPr>
    </xdr:pic>
    <xdr:clientData/>
  </xdr:twoCellAnchor>
  <xdr:twoCellAnchor editAs="oneCell">
    <xdr:from>
      <xdr:col>14</xdr:col>
      <xdr:colOff>52388</xdr:colOff>
      <xdr:row>33</xdr:row>
      <xdr:rowOff>0</xdr:rowOff>
    </xdr:from>
    <xdr:to>
      <xdr:col>14</xdr:col>
      <xdr:colOff>1195388</xdr:colOff>
      <xdr:row>34</xdr:row>
      <xdr:rowOff>0</xdr:rowOff>
    </xdr:to>
    <xdr:pic>
      <xdr:nvPicPr>
        <xdr:cNvPr id="3810" name="QRcodePicture34">
          <a:extLst>
            <a:ext uri="{FF2B5EF4-FFF2-40B4-BE49-F238E27FC236}">
              <a16:creationId xmlns:a16="http://schemas.microsoft.com/office/drawing/2014/main" id="{00000000-0008-0000-0000-0000E20E0000}"/>
            </a:ext>
          </a:extLst>
        </xdr:cNvPr>
        <xdr:cNvPicPr>
          <a:picLocks/>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22579013" y="36766500"/>
          <a:ext cx="1143000" cy="1143000"/>
        </a:xfrm>
        <a:prstGeom prst="rect">
          <a:avLst/>
        </a:prstGeom>
      </xdr:spPr>
    </xdr:pic>
    <xdr:clientData/>
  </xdr:twoCellAnchor>
  <xdr:twoCellAnchor editAs="oneCell">
    <xdr:from>
      <xdr:col>14</xdr:col>
      <xdr:colOff>52388</xdr:colOff>
      <xdr:row>34</xdr:row>
      <xdr:rowOff>0</xdr:rowOff>
    </xdr:from>
    <xdr:to>
      <xdr:col>14</xdr:col>
      <xdr:colOff>1195388</xdr:colOff>
      <xdr:row>35</xdr:row>
      <xdr:rowOff>0</xdr:rowOff>
    </xdr:to>
    <xdr:pic>
      <xdr:nvPicPr>
        <xdr:cNvPr id="3812" name="QRcodePicture35">
          <a:extLst>
            <a:ext uri="{FF2B5EF4-FFF2-40B4-BE49-F238E27FC236}">
              <a16:creationId xmlns:a16="http://schemas.microsoft.com/office/drawing/2014/main" id="{00000000-0008-0000-0000-0000E40E0000}"/>
            </a:ext>
          </a:extLst>
        </xdr:cNvPr>
        <xdr:cNvPicPr>
          <a:picLocks/>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22579013" y="37909500"/>
          <a:ext cx="1143000" cy="1143000"/>
        </a:xfrm>
        <a:prstGeom prst="rect">
          <a:avLst/>
        </a:prstGeom>
      </xdr:spPr>
    </xdr:pic>
    <xdr:clientData/>
  </xdr:twoCellAnchor>
  <xdr:twoCellAnchor editAs="oneCell">
    <xdr:from>
      <xdr:col>14</xdr:col>
      <xdr:colOff>52388</xdr:colOff>
      <xdr:row>35</xdr:row>
      <xdr:rowOff>0</xdr:rowOff>
    </xdr:from>
    <xdr:to>
      <xdr:col>14</xdr:col>
      <xdr:colOff>1195388</xdr:colOff>
      <xdr:row>36</xdr:row>
      <xdr:rowOff>0</xdr:rowOff>
    </xdr:to>
    <xdr:pic>
      <xdr:nvPicPr>
        <xdr:cNvPr id="3814" name="QRcodePicture36">
          <a:extLst>
            <a:ext uri="{FF2B5EF4-FFF2-40B4-BE49-F238E27FC236}">
              <a16:creationId xmlns:a16="http://schemas.microsoft.com/office/drawing/2014/main" id="{00000000-0008-0000-0000-0000E60E0000}"/>
            </a:ext>
          </a:extLst>
        </xdr:cNvPr>
        <xdr:cNvPicPr>
          <a:picLocks/>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22579013" y="39052500"/>
          <a:ext cx="1143000" cy="1143000"/>
        </a:xfrm>
        <a:prstGeom prst="rect">
          <a:avLst/>
        </a:prstGeom>
      </xdr:spPr>
    </xdr:pic>
    <xdr:clientData/>
  </xdr:twoCellAnchor>
  <xdr:twoCellAnchor editAs="oneCell">
    <xdr:from>
      <xdr:col>14</xdr:col>
      <xdr:colOff>52388</xdr:colOff>
      <xdr:row>36</xdr:row>
      <xdr:rowOff>0</xdr:rowOff>
    </xdr:from>
    <xdr:to>
      <xdr:col>14</xdr:col>
      <xdr:colOff>1195388</xdr:colOff>
      <xdr:row>37</xdr:row>
      <xdr:rowOff>0</xdr:rowOff>
    </xdr:to>
    <xdr:pic>
      <xdr:nvPicPr>
        <xdr:cNvPr id="3816" name="QRcodePicture37">
          <a:extLst>
            <a:ext uri="{FF2B5EF4-FFF2-40B4-BE49-F238E27FC236}">
              <a16:creationId xmlns:a16="http://schemas.microsoft.com/office/drawing/2014/main" id="{00000000-0008-0000-0000-0000E80E0000}"/>
            </a:ext>
          </a:extLst>
        </xdr:cNvPr>
        <xdr:cNvPicPr>
          <a:picLocks/>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22579013" y="40195500"/>
          <a:ext cx="1143000" cy="1143000"/>
        </a:xfrm>
        <a:prstGeom prst="rect">
          <a:avLst/>
        </a:prstGeom>
      </xdr:spPr>
    </xdr:pic>
    <xdr:clientData/>
  </xdr:twoCellAnchor>
  <xdr:twoCellAnchor editAs="oneCell">
    <xdr:from>
      <xdr:col>14</xdr:col>
      <xdr:colOff>52388</xdr:colOff>
      <xdr:row>37</xdr:row>
      <xdr:rowOff>0</xdr:rowOff>
    </xdr:from>
    <xdr:to>
      <xdr:col>14</xdr:col>
      <xdr:colOff>1195388</xdr:colOff>
      <xdr:row>38</xdr:row>
      <xdr:rowOff>0</xdr:rowOff>
    </xdr:to>
    <xdr:pic>
      <xdr:nvPicPr>
        <xdr:cNvPr id="3818" name="QRcodePicture38">
          <a:extLst>
            <a:ext uri="{FF2B5EF4-FFF2-40B4-BE49-F238E27FC236}">
              <a16:creationId xmlns:a16="http://schemas.microsoft.com/office/drawing/2014/main" id="{00000000-0008-0000-0000-0000EA0E0000}"/>
            </a:ext>
          </a:extLst>
        </xdr:cNvPr>
        <xdr:cNvPicPr>
          <a:picLocks/>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22579013" y="41338500"/>
          <a:ext cx="1143000" cy="1143000"/>
        </a:xfrm>
        <a:prstGeom prst="rect">
          <a:avLst/>
        </a:prstGeom>
      </xdr:spPr>
    </xdr:pic>
    <xdr:clientData/>
  </xdr:twoCellAnchor>
  <xdr:twoCellAnchor editAs="oneCell">
    <xdr:from>
      <xdr:col>14</xdr:col>
      <xdr:colOff>52388</xdr:colOff>
      <xdr:row>38</xdr:row>
      <xdr:rowOff>0</xdr:rowOff>
    </xdr:from>
    <xdr:to>
      <xdr:col>14</xdr:col>
      <xdr:colOff>1195388</xdr:colOff>
      <xdr:row>39</xdr:row>
      <xdr:rowOff>0</xdr:rowOff>
    </xdr:to>
    <xdr:pic>
      <xdr:nvPicPr>
        <xdr:cNvPr id="3819" name="QRcodePicture39">
          <a:extLst>
            <a:ext uri="{FF2B5EF4-FFF2-40B4-BE49-F238E27FC236}">
              <a16:creationId xmlns:a16="http://schemas.microsoft.com/office/drawing/2014/main" id="{00000000-0008-0000-0000-0000EB0E0000}"/>
            </a:ext>
          </a:extLst>
        </xdr:cNvPr>
        <xdr:cNvPicPr>
          <a:picLocks/>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22579013" y="42481500"/>
          <a:ext cx="1143000" cy="1143000"/>
        </a:xfrm>
        <a:prstGeom prst="rect">
          <a:avLst/>
        </a:prstGeom>
      </xdr:spPr>
    </xdr:pic>
    <xdr:clientData/>
  </xdr:twoCellAnchor>
  <xdr:twoCellAnchor editAs="oneCell">
    <xdr:from>
      <xdr:col>14</xdr:col>
      <xdr:colOff>52388</xdr:colOff>
      <xdr:row>39</xdr:row>
      <xdr:rowOff>0</xdr:rowOff>
    </xdr:from>
    <xdr:to>
      <xdr:col>14</xdr:col>
      <xdr:colOff>1195388</xdr:colOff>
      <xdr:row>40</xdr:row>
      <xdr:rowOff>0</xdr:rowOff>
    </xdr:to>
    <xdr:pic>
      <xdr:nvPicPr>
        <xdr:cNvPr id="3820" name="QRcodePicture40">
          <a:extLst>
            <a:ext uri="{FF2B5EF4-FFF2-40B4-BE49-F238E27FC236}">
              <a16:creationId xmlns:a16="http://schemas.microsoft.com/office/drawing/2014/main" id="{00000000-0008-0000-0000-0000EC0E0000}"/>
            </a:ext>
          </a:extLst>
        </xdr:cNvPr>
        <xdr:cNvPicPr>
          <a:picLocks/>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22579013" y="43624500"/>
          <a:ext cx="1143000" cy="1143000"/>
        </a:xfrm>
        <a:prstGeom prst="rect">
          <a:avLst/>
        </a:prstGeom>
      </xdr:spPr>
    </xdr:pic>
    <xdr:clientData/>
  </xdr:twoCellAnchor>
  <xdr:twoCellAnchor editAs="oneCell">
    <xdr:from>
      <xdr:col>14</xdr:col>
      <xdr:colOff>52388</xdr:colOff>
      <xdr:row>40</xdr:row>
      <xdr:rowOff>0</xdr:rowOff>
    </xdr:from>
    <xdr:to>
      <xdr:col>14</xdr:col>
      <xdr:colOff>1195388</xdr:colOff>
      <xdr:row>41</xdr:row>
      <xdr:rowOff>0</xdr:rowOff>
    </xdr:to>
    <xdr:pic>
      <xdr:nvPicPr>
        <xdr:cNvPr id="3821" name="QRcodePicture41">
          <a:extLst>
            <a:ext uri="{FF2B5EF4-FFF2-40B4-BE49-F238E27FC236}">
              <a16:creationId xmlns:a16="http://schemas.microsoft.com/office/drawing/2014/main" id="{00000000-0008-0000-0000-0000ED0E0000}"/>
            </a:ext>
          </a:extLst>
        </xdr:cNvPr>
        <xdr:cNvPicPr>
          <a:picLocks/>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22579013" y="44767500"/>
          <a:ext cx="1143000" cy="1143000"/>
        </a:xfrm>
        <a:prstGeom prst="rect">
          <a:avLst/>
        </a:prstGeom>
      </xdr:spPr>
    </xdr:pic>
    <xdr:clientData/>
  </xdr:twoCellAnchor>
  <xdr:twoCellAnchor editAs="oneCell">
    <xdr:from>
      <xdr:col>14</xdr:col>
      <xdr:colOff>52388</xdr:colOff>
      <xdr:row>41</xdr:row>
      <xdr:rowOff>0</xdr:rowOff>
    </xdr:from>
    <xdr:to>
      <xdr:col>14</xdr:col>
      <xdr:colOff>1195388</xdr:colOff>
      <xdr:row>42</xdr:row>
      <xdr:rowOff>0</xdr:rowOff>
    </xdr:to>
    <xdr:pic>
      <xdr:nvPicPr>
        <xdr:cNvPr id="3822" name="QRcodePicture42">
          <a:extLst>
            <a:ext uri="{FF2B5EF4-FFF2-40B4-BE49-F238E27FC236}">
              <a16:creationId xmlns:a16="http://schemas.microsoft.com/office/drawing/2014/main" id="{00000000-0008-0000-0000-0000EE0E0000}"/>
            </a:ext>
          </a:extLst>
        </xdr:cNvPr>
        <xdr:cNvPicPr>
          <a:picLocks/>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22579013" y="45910500"/>
          <a:ext cx="1143000" cy="1143000"/>
        </a:xfrm>
        <a:prstGeom prst="rect">
          <a:avLst/>
        </a:prstGeom>
      </xdr:spPr>
    </xdr:pic>
    <xdr:clientData/>
  </xdr:twoCellAnchor>
  <xdr:twoCellAnchor editAs="oneCell">
    <xdr:from>
      <xdr:col>14</xdr:col>
      <xdr:colOff>52388</xdr:colOff>
      <xdr:row>42</xdr:row>
      <xdr:rowOff>0</xdr:rowOff>
    </xdr:from>
    <xdr:to>
      <xdr:col>14</xdr:col>
      <xdr:colOff>1195388</xdr:colOff>
      <xdr:row>43</xdr:row>
      <xdr:rowOff>0</xdr:rowOff>
    </xdr:to>
    <xdr:pic>
      <xdr:nvPicPr>
        <xdr:cNvPr id="3823" name="QRcodePicture43">
          <a:extLst>
            <a:ext uri="{FF2B5EF4-FFF2-40B4-BE49-F238E27FC236}">
              <a16:creationId xmlns:a16="http://schemas.microsoft.com/office/drawing/2014/main" id="{00000000-0008-0000-0000-0000EF0E0000}"/>
            </a:ext>
          </a:extLst>
        </xdr:cNvPr>
        <xdr:cNvPicPr>
          <a:picLocks/>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22579013" y="47053500"/>
          <a:ext cx="1143000" cy="1143000"/>
        </a:xfrm>
        <a:prstGeom prst="rect">
          <a:avLst/>
        </a:prstGeom>
      </xdr:spPr>
    </xdr:pic>
    <xdr:clientData/>
  </xdr:twoCellAnchor>
  <xdr:twoCellAnchor editAs="oneCell">
    <xdr:from>
      <xdr:col>14</xdr:col>
      <xdr:colOff>52388</xdr:colOff>
      <xdr:row>43</xdr:row>
      <xdr:rowOff>0</xdr:rowOff>
    </xdr:from>
    <xdr:to>
      <xdr:col>14</xdr:col>
      <xdr:colOff>1195388</xdr:colOff>
      <xdr:row>44</xdr:row>
      <xdr:rowOff>0</xdr:rowOff>
    </xdr:to>
    <xdr:pic>
      <xdr:nvPicPr>
        <xdr:cNvPr id="3824" name="QRcodePicture44">
          <a:extLst>
            <a:ext uri="{FF2B5EF4-FFF2-40B4-BE49-F238E27FC236}">
              <a16:creationId xmlns:a16="http://schemas.microsoft.com/office/drawing/2014/main" id="{00000000-0008-0000-0000-0000F00E0000}"/>
            </a:ext>
          </a:extLst>
        </xdr:cNvPr>
        <xdr:cNvPicPr>
          <a:picLocks/>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22579013" y="48196500"/>
          <a:ext cx="1143000" cy="1143000"/>
        </a:xfrm>
        <a:prstGeom prst="rect">
          <a:avLst/>
        </a:prstGeom>
      </xdr:spPr>
    </xdr:pic>
    <xdr:clientData/>
  </xdr:twoCellAnchor>
  <xdr:twoCellAnchor editAs="oneCell">
    <xdr:from>
      <xdr:col>14</xdr:col>
      <xdr:colOff>52388</xdr:colOff>
      <xdr:row>44</xdr:row>
      <xdr:rowOff>0</xdr:rowOff>
    </xdr:from>
    <xdr:to>
      <xdr:col>14</xdr:col>
      <xdr:colOff>1195388</xdr:colOff>
      <xdr:row>45</xdr:row>
      <xdr:rowOff>0</xdr:rowOff>
    </xdr:to>
    <xdr:pic>
      <xdr:nvPicPr>
        <xdr:cNvPr id="3825" name="QRcodePicture45">
          <a:extLst>
            <a:ext uri="{FF2B5EF4-FFF2-40B4-BE49-F238E27FC236}">
              <a16:creationId xmlns:a16="http://schemas.microsoft.com/office/drawing/2014/main" id="{00000000-0008-0000-0000-0000F10E0000}"/>
            </a:ext>
          </a:extLst>
        </xdr:cNvPr>
        <xdr:cNvPicPr>
          <a:picLocks/>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22579013" y="49339500"/>
          <a:ext cx="1143000" cy="1143000"/>
        </a:xfrm>
        <a:prstGeom prst="rect">
          <a:avLst/>
        </a:prstGeom>
      </xdr:spPr>
    </xdr:pic>
    <xdr:clientData/>
  </xdr:twoCellAnchor>
  <xdr:twoCellAnchor editAs="oneCell">
    <xdr:from>
      <xdr:col>14</xdr:col>
      <xdr:colOff>52388</xdr:colOff>
      <xdr:row>45</xdr:row>
      <xdr:rowOff>0</xdr:rowOff>
    </xdr:from>
    <xdr:to>
      <xdr:col>14</xdr:col>
      <xdr:colOff>1195388</xdr:colOff>
      <xdr:row>46</xdr:row>
      <xdr:rowOff>0</xdr:rowOff>
    </xdr:to>
    <xdr:pic>
      <xdr:nvPicPr>
        <xdr:cNvPr id="3827" name="QRcodePicture46">
          <a:extLst>
            <a:ext uri="{FF2B5EF4-FFF2-40B4-BE49-F238E27FC236}">
              <a16:creationId xmlns:a16="http://schemas.microsoft.com/office/drawing/2014/main" id="{00000000-0008-0000-0000-0000F30E0000}"/>
            </a:ext>
          </a:extLst>
        </xdr:cNvPr>
        <xdr:cNvPicPr>
          <a:picLocks/>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22579013" y="50482500"/>
          <a:ext cx="1143000" cy="1143000"/>
        </a:xfrm>
        <a:prstGeom prst="rect">
          <a:avLst/>
        </a:prstGeom>
      </xdr:spPr>
    </xdr:pic>
    <xdr:clientData/>
  </xdr:twoCellAnchor>
  <xdr:twoCellAnchor editAs="oneCell">
    <xdr:from>
      <xdr:col>14</xdr:col>
      <xdr:colOff>52388</xdr:colOff>
      <xdr:row>46</xdr:row>
      <xdr:rowOff>0</xdr:rowOff>
    </xdr:from>
    <xdr:to>
      <xdr:col>14</xdr:col>
      <xdr:colOff>1195388</xdr:colOff>
      <xdr:row>47</xdr:row>
      <xdr:rowOff>0</xdr:rowOff>
    </xdr:to>
    <xdr:pic>
      <xdr:nvPicPr>
        <xdr:cNvPr id="3829" name="QRcodePicture47">
          <a:extLst>
            <a:ext uri="{FF2B5EF4-FFF2-40B4-BE49-F238E27FC236}">
              <a16:creationId xmlns:a16="http://schemas.microsoft.com/office/drawing/2014/main" id="{00000000-0008-0000-0000-0000F50E0000}"/>
            </a:ext>
          </a:extLst>
        </xdr:cNvPr>
        <xdr:cNvPicPr>
          <a:picLocks/>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22579013" y="51625500"/>
          <a:ext cx="1143000" cy="1143000"/>
        </a:xfrm>
        <a:prstGeom prst="rect">
          <a:avLst/>
        </a:prstGeom>
      </xdr:spPr>
    </xdr:pic>
    <xdr:clientData/>
  </xdr:twoCellAnchor>
  <xdr:twoCellAnchor editAs="oneCell">
    <xdr:from>
      <xdr:col>14</xdr:col>
      <xdr:colOff>52388</xdr:colOff>
      <xdr:row>47</xdr:row>
      <xdr:rowOff>0</xdr:rowOff>
    </xdr:from>
    <xdr:to>
      <xdr:col>14</xdr:col>
      <xdr:colOff>1195388</xdr:colOff>
      <xdr:row>48</xdr:row>
      <xdr:rowOff>0</xdr:rowOff>
    </xdr:to>
    <xdr:pic>
      <xdr:nvPicPr>
        <xdr:cNvPr id="3831" name="QRcodePicture48">
          <a:extLst>
            <a:ext uri="{FF2B5EF4-FFF2-40B4-BE49-F238E27FC236}">
              <a16:creationId xmlns:a16="http://schemas.microsoft.com/office/drawing/2014/main" id="{00000000-0008-0000-0000-0000F70E0000}"/>
            </a:ext>
          </a:extLst>
        </xdr:cNvPr>
        <xdr:cNvPicPr>
          <a:picLocks/>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22579013" y="52768500"/>
          <a:ext cx="1143000" cy="1143000"/>
        </a:xfrm>
        <a:prstGeom prst="rect">
          <a:avLst/>
        </a:prstGeom>
      </xdr:spPr>
    </xdr:pic>
    <xdr:clientData/>
  </xdr:twoCellAnchor>
  <xdr:twoCellAnchor editAs="oneCell">
    <xdr:from>
      <xdr:col>14</xdr:col>
      <xdr:colOff>52388</xdr:colOff>
      <xdr:row>48</xdr:row>
      <xdr:rowOff>0</xdr:rowOff>
    </xdr:from>
    <xdr:to>
      <xdr:col>14</xdr:col>
      <xdr:colOff>1195388</xdr:colOff>
      <xdr:row>49</xdr:row>
      <xdr:rowOff>0</xdr:rowOff>
    </xdr:to>
    <xdr:pic>
      <xdr:nvPicPr>
        <xdr:cNvPr id="3833" name="QRcodePicture49">
          <a:extLst>
            <a:ext uri="{FF2B5EF4-FFF2-40B4-BE49-F238E27FC236}">
              <a16:creationId xmlns:a16="http://schemas.microsoft.com/office/drawing/2014/main" id="{00000000-0008-0000-0000-0000F90E0000}"/>
            </a:ext>
          </a:extLst>
        </xdr:cNvPr>
        <xdr:cNvPicPr>
          <a:picLocks/>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22579013" y="53911500"/>
          <a:ext cx="1143000" cy="1143000"/>
        </a:xfrm>
        <a:prstGeom prst="rect">
          <a:avLst/>
        </a:prstGeom>
      </xdr:spPr>
    </xdr:pic>
    <xdr:clientData/>
  </xdr:twoCellAnchor>
  <xdr:twoCellAnchor editAs="oneCell">
    <xdr:from>
      <xdr:col>14</xdr:col>
      <xdr:colOff>52388</xdr:colOff>
      <xdr:row>49</xdr:row>
      <xdr:rowOff>0</xdr:rowOff>
    </xdr:from>
    <xdr:to>
      <xdr:col>14</xdr:col>
      <xdr:colOff>1195388</xdr:colOff>
      <xdr:row>50</xdr:row>
      <xdr:rowOff>0</xdr:rowOff>
    </xdr:to>
    <xdr:pic>
      <xdr:nvPicPr>
        <xdr:cNvPr id="3835" name="QRcodePicture50">
          <a:extLst>
            <a:ext uri="{FF2B5EF4-FFF2-40B4-BE49-F238E27FC236}">
              <a16:creationId xmlns:a16="http://schemas.microsoft.com/office/drawing/2014/main" id="{00000000-0008-0000-0000-0000FB0E0000}"/>
            </a:ext>
          </a:extLst>
        </xdr:cNvPr>
        <xdr:cNvPicPr>
          <a:picLocks/>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22579013" y="55054500"/>
          <a:ext cx="1143000" cy="1143000"/>
        </a:xfrm>
        <a:prstGeom prst="rect">
          <a:avLst/>
        </a:prstGeom>
      </xdr:spPr>
    </xdr:pic>
    <xdr:clientData/>
  </xdr:twoCellAnchor>
  <xdr:twoCellAnchor editAs="oneCell">
    <xdr:from>
      <xdr:col>14</xdr:col>
      <xdr:colOff>52388</xdr:colOff>
      <xdr:row>50</xdr:row>
      <xdr:rowOff>0</xdr:rowOff>
    </xdr:from>
    <xdr:to>
      <xdr:col>14</xdr:col>
      <xdr:colOff>1195388</xdr:colOff>
      <xdr:row>51</xdr:row>
      <xdr:rowOff>0</xdr:rowOff>
    </xdr:to>
    <xdr:pic>
      <xdr:nvPicPr>
        <xdr:cNvPr id="3837" name="QRcodePicture51">
          <a:extLst>
            <a:ext uri="{FF2B5EF4-FFF2-40B4-BE49-F238E27FC236}">
              <a16:creationId xmlns:a16="http://schemas.microsoft.com/office/drawing/2014/main" id="{00000000-0008-0000-0000-0000FD0E0000}"/>
            </a:ext>
          </a:extLst>
        </xdr:cNvPr>
        <xdr:cNvPicPr>
          <a:picLocks/>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22579013" y="56197500"/>
          <a:ext cx="1143000" cy="1143000"/>
        </a:xfrm>
        <a:prstGeom prst="rect">
          <a:avLst/>
        </a:prstGeom>
      </xdr:spPr>
    </xdr:pic>
    <xdr:clientData/>
  </xdr:twoCellAnchor>
  <xdr:twoCellAnchor editAs="oneCell">
    <xdr:from>
      <xdr:col>14</xdr:col>
      <xdr:colOff>52388</xdr:colOff>
      <xdr:row>51</xdr:row>
      <xdr:rowOff>0</xdr:rowOff>
    </xdr:from>
    <xdr:to>
      <xdr:col>14</xdr:col>
      <xdr:colOff>1195388</xdr:colOff>
      <xdr:row>52</xdr:row>
      <xdr:rowOff>0</xdr:rowOff>
    </xdr:to>
    <xdr:pic>
      <xdr:nvPicPr>
        <xdr:cNvPr id="3839" name="QRcodePicture52">
          <a:extLst>
            <a:ext uri="{FF2B5EF4-FFF2-40B4-BE49-F238E27FC236}">
              <a16:creationId xmlns:a16="http://schemas.microsoft.com/office/drawing/2014/main" id="{00000000-0008-0000-0000-0000FF0E0000}"/>
            </a:ext>
          </a:extLst>
        </xdr:cNvPr>
        <xdr:cNvPicPr>
          <a:picLocks/>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22579013" y="57340500"/>
          <a:ext cx="1143000" cy="1143000"/>
        </a:xfrm>
        <a:prstGeom prst="rect">
          <a:avLst/>
        </a:prstGeom>
      </xdr:spPr>
    </xdr:pic>
    <xdr:clientData/>
  </xdr:twoCellAnchor>
  <xdr:twoCellAnchor editAs="oneCell">
    <xdr:from>
      <xdr:col>14</xdr:col>
      <xdr:colOff>52388</xdr:colOff>
      <xdr:row>52</xdr:row>
      <xdr:rowOff>0</xdr:rowOff>
    </xdr:from>
    <xdr:to>
      <xdr:col>14</xdr:col>
      <xdr:colOff>1195388</xdr:colOff>
      <xdr:row>53</xdr:row>
      <xdr:rowOff>0</xdr:rowOff>
    </xdr:to>
    <xdr:pic>
      <xdr:nvPicPr>
        <xdr:cNvPr id="6688" name="QRcodePicture53">
          <a:extLst>
            <a:ext uri="{FF2B5EF4-FFF2-40B4-BE49-F238E27FC236}">
              <a16:creationId xmlns:a16="http://schemas.microsoft.com/office/drawing/2014/main" id="{00000000-0008-0000-0000-0000201A0000}"/>
            </a:ext>
          </a:extLst>
        </xdr:cNvPr>
        <xdr:cNvPicPr>
          <a:picLocks/>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22579013" y="58483500"/>
          <a:ext cx="1143000" cy="1143000"/>
        </a:xfrm>
        <a:prstGeom prst="rect">
          <a:avLst/>
        </a:prstGeom>
      </xdr:spPr>
    </xdr:pic>
    <xdr:clientData/>
  </xdr:twoCellAnchor>
  <xdr:twoCellAnchor editAs="oneCell">
    <xdr:from>
      <xdr:col>14</xdr:col>
      <xdr:colOff>52388</xdr:colOff>
      <xdr:row>53</xdr:row>
      <xdr:rowOff>0</xdr:rowOff>
    </xdr:from>
    <xdr:to>
      <xdr:col>14</xdr:col>
      <xdr:colOff>1195388</xdr:colOff>
      <xdr:row>54</xdr:row>
      <xdr:rowOff>0</xdr:rowOff>
    </xdr:to>
    <xdr:pic>
      <xdr:nvPicPr>
        <xdr:cNvPr id="6689" name="QRcodePicture54">
          <a:extLst>
            <a:ext uri="{FF2B5EF4-FFF2-40B4-BE49-F238E27FC236}">
              <a16:creationId xmlns:a16="http://schemas.microsoft.com/office/drawing/2014/main" id="{00000000-0008-0000-0000-0000211A0000}"/>
            </a:ext>
          </a:extLst>
        </xdr:cNvPr>
        <xdr:cNvPicPr>
          <a:picLocks/>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22579013" y="59626500"/>
          <a:ext cx="1143000" cy="1143000"/>
        </a:xfrm>
        <a:prstGeom prst="rect">
          <a:avLst/>
        </a:prstGeom>
      </xdr:spPr>
    </xdr:pic>
    <xdr:clientData/>
  </xdr:twoCellAnchor>
  <xdr:twoCellAnchor editAs="oneCell">
    <xdr:from>
      <xdr:col>14</xdr:col>
      <xdr:colOff>52388</xdr:colOff>
      <xdr:row>54</xdr:row>
      <xdr:rowOff>0</xdr:rowOff>
    </xdr:from>
    <xdr:to>
      <xdr:col>14</xdr:col>
      <xdr:colOff>1195388</xdr:colOff>
      <xdr:row>55</xdr:row>
      <xdr:rowOff>0</xdr:rowOff>
    </xdr:to>
    <xdr:pic>
      <xdr:nvPicPr>
        <xdr:cNvPr id="6690" name="QRcodePicture55">
          <a:extLst>
            <a:ext uri="{FF2B5EF4-FFF2-40B4-BE49-F238E27FC236}">
              <a16:creationId xmlns:a16="http://schemas.microsoft.com/office/drawing/2014/main" id="{00000000-0008-0000-0000-0000221A0000}"/>
            </a:ext>
          </a:extLst>
        </xdr:cNvPr>
        <xdr:cNvPicPr>
          <a:picLocks/>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22579013" y="60769500"/>
          <a:ext cx="1143000" cy="1143000"/>
        </a:xfrm>
        <a:prstGeom prst="rect">
          <a:avLst/>
        </a:prstGeom>
      </xdr:spPr>
    </xdr:pic>
    <xdr:clientData/>
  </xdr:twoCellAnchor>
  <xdr:twoCellAnchor editAs="oneCell">
    <xdr:from>
      <xdr:col>14</xdr:col>
      <xdr:colOff>52388</xdr:colOff>
      <xdr:row>55</xdr:row>
      <xdr:rowOff>0</xdr:rowOff>
    </xdr:from>
    <xdr:to>
      <xdr:col>14</xdr:col>
      <xdr:colOff>1195388</xdr:colOff>
      <xdr:row>56</xdr:row>
      <xdr:rowOff>0</xdr:rowOff>
    </xdr:to>
    <xdr:pic>
      <xdr:nvPicPr>
        <xdr:cNvPr id="6691" name="QRcodePicture56">
          <a:extLst>
            <a:ext uri="{FF2B5EF4-FFF2-40B4-BE49-F238E27FC236}">
              <a16:creationId xmlns:a16="http://schemas.microsoft.com/office/drawing/2014/main" id="{00000000-0008-0000-0000-0000231A0000}"/>
            </a:ext>
          </a:extLst>
        </xdr:cNvPr>
        <xdr:cNvPicPr>
          <a:picLocks/>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22579013" y="61912500"/>
          <a:ext cx="1143000" cy="1143000"/>
        </a:xfrm>
        <a:prstGeom prst="rect">
          <a:avLst/>
        </a:prstGeom>
      </xdr:spPr>
    </xdr:pic>
    <xdr:clientData/>
  </xdr:twoCellAnchor>
  <xdr:twoCellAnchor editAs="oneCell">
    <xdr:from>
      <xdr:col>14</xdr:col>
      <xdr:colOff>52388</xdr:colOff>
      <xdr:row>56</xdr:row>
      <xdr:rowOff>0</xdr:rowOff>
    </xdr:from>
    <xdr:to>
      <xdr:col>14</xdr:col>
      <xdr:colOff>1195388</xdr:colOff>
      <xdr:row>57</xdr:row>
      <xdr:rowOff>0</xdr:rowOff>
    </xdr:to>
    <xdr:pic>
      <xdr:nvPicPr>
        <xdr:cNvPr id="6692" name="QRcodePicture57">
          <a:extLst>
            <a:ext uri="{FF2B5EF4-FFF2-40B4-BE49-F238E27FC236}">
              <a16:creationId xmlns:a16="http://schemas.microsoft.com/office/drawing/2014/main" id="{00000000-0008-0000-0000-0000241A0000}"/>
            </a:ext>
          </a:extLst>
        </xdr:cNvPr>
        <xdr:cNvPicPr>
          <a:picLocks/>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22579013" y="63055500"/>
          <a:ext cx="1143000" cy="1143000"/>
        </a:xfrm>
        <a:prstGeom prst="rect">
          <a:avLst/>
        </a:prstGeom>
      </xdr:spPr>
    </xdr:pic>
    <xdr:clientData/>
  </xdr:twoCellAnchor>
  <xdr:twoCellAnchor editAs="oneCell">
    <xdr:from>
      <xdr:col>14</xdr:col>
      <xdr:colOff>52388</xdr:colOff>
      <xdr:row>57</xdr:row>
      <xdr:rowOff>0</xdr:rowOff>
    </xdr:from>
    <xdr:to>
      <xdr:col>14</xdr:col>
      <xdr:colOff>1195388</xdr:colOff>
      <xdr:row>58</xdr:row>
      <xdr:rowOff>0</xdr:rowOff>
    </xdr:to>
    <xdr:pic>
      <xdr:nvPicPr>
        <xdr:cNvPr id="6693" name="QRcodePicture58">
          <a:extLst>
            <a:ext uri="{FF2B5EF4-FFF2-40B4-BE49-F238E27FC236}">
              <a16:creationId xmlns:a16="http://schemas.microsoft.com/office/drawing/2014/main" id="{00000000-0008-0000-0000-0000251A0000}"/>
            </a:ext>
          </a:extLst>
        </xdr:cNvPr>
        <xdr:cNvPicPr>
          <a:picLocks/>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22579013" y="64198500"/>
          <a:ext cx="1143000" cy="1143000"/>
        </a:xfrm>
        <a:prstGeom prst="rect">
          <a:avLst/>
        </a:prstGeom>
      </xdr:spPr>
    </xdr:pic>
    <xdr:clientData/>
  </xdr:twoCellAnchor>
  <xdr:twoCellAnchor editAs="oneCell">
    <xdr:from>
      <xdr:col>14</xdr:col>
      <xdr:colOff>52388</xdr:colOff>
      <xdr:row>58</xdr:row>
      <xdr:rowOff>0</xdr:rowOff>
    </xdr:from>
    <xdr:to>
      <xdr:col>14</xdr:col>
      <xdr:colOff>1195388</xdr:colOff>
      <xdr:row>59</xdr:row>
      <xdr:rowOff>0</xdr:rowOff>
    </xdr:to>
    <xdr:pic>
      <xdr:nvPicPr>
        <xdr:cNvPr id="6694" name="QRcodePicture59">
          <a:extLst>
            <a:ext uri="{FF2B5EF4-FFF2-40B4-BE49-F238E27FC236}">
              <a16:creationId xmlns:a16="http://schemas.microsoft.com/office/drawing/2014/main" id="{00000000-0008-0000-0000-0000261A0000}"/>
            </a:ext>
          </a:extLst>
        </xdr:cNvPr>
        <xdr:cNvPicPr>
          <a:picLocks/>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22579013" y="65341500"/>
          <a:ext cx="1143000" cy="1143000"/>
        </a:xfrm>
        <a:prstGeom prst="rect">
          <a:avLst/>
        </a:prstGeom>
      </xdr:spPr>
    </xdr:pic>
    <xdr:clientData/>
  </xdr:twoCellAnchor>
  <xdr:twoCellAnchor editAs="oneCell">
    <xdr:from>
      <xdr:col>14</xdr:col>
      <xdr:colOff>52388</xdr:colOff>
      <xdr:row>59</xdr:row>
      <xdr:rowOff>0</xdr:rowOff>
    </xdr:from>
    <xdr:to>
      <xdr:col>14</xdr:col>
      <xdr:colOff>1195388</xdr:colOff>
      <xdr:row>60</xdr:row>
      <xdr:rowOff>0</xdr:rowOff>
    </xdr:to>
    <xdr:pic>
      <xdr:nvPicPr>
        <xdr:cNvPr id="6695" name="QRcodePicture60">
          <a:extLst>
            <a:ext uri="{FF2B5EF4-FFF2-40B4-BE49-F238E27FC236}">
              <a16:creationId xmlns:a16="http://schemas.microsoft.com/office/drawing/2014/main" id="{00000000-0008-0000-0000-0000271A0000}"/>
            </a:ext>
          </a:extLst>
        </xdr:cNvPr>
        <xdr:cNvPicPr>
          <a:picLocks/>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22579013" y="66484500"/>
          <a:ext cx="1143000" cy="1143000"/>
        </a:xfrm>
        <a:prstGeom prst="rect">
          <a:avLst/>
        </a:prstGeom>
      </xdr:spPr>
    </xdr:pic>
    <xdr:clientData/>
  </xdr:twoCellAnchor>
  <xdr:twoCellAnchor editAs="oneCell">
    <xdr:from>
      <xdr:col>14</xdr:col>
      <xdr:colOff>52388</xdr:colOff>
      <xdr:row>60</xdr:row>
      <xdr:rowOff>0</xdr:rowOff>
    </xdr:from>
    <xdr:to>
      <xdr:col>14</xdr:col>
      <xdr:colOff>1195388</xdr:colOff>
      <xdr:row>61</xdr:row>
      <xdr:rowOff>0</xdr:rowOff>
    </xdr:to>
    <xdr:pic>
      <xdr:nvPicPr>
        <xdr:cNvPr id="6696" name="QRcodePicture61">
          <a:extLst>
            <a:ext uri="{FF2B5EF4-FFF2-40B4-BE49-F238E27FC236}">
              <a16:creationId xmlns:a16="http://schemas.microsoft.com/office/drawing/2014/main" id="{00000000-0008-0000-0000-0000281A0000}"/>
            </a:ext>
          </a:extLst>
        </xdr:cNvPr>
        <xdr:cNvPicPr>
          <a:picLocks/>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22579013" y="67627500"/>
          <a:ext cx="1143000" cy="1143000"/>
        </a:xfrm>
        <a:prstGeom prst="rect">
          <a:avLst/>
        </a:prstGeom>
      </xdr:spPr>
    </xdr:pic>
    <xdr:clientData/>
  </xdr:twoCellAnchor>
  <xdr:twoCellAnchor editAs="oneCell">
    <xdr:from>
      <xdr:col>14</xdr:col>
      <xdr:colOff>52388</xdr:colOff>
      <xdr:row>61</xdr:row>
      <xdr:rowOff>0</xdr:rowOff>
    </xdr:from>
    <xdr:to>
      <xdr:col>14</xdr:col>
      <xdr:colOff>1195388</xdr:colOff>
      <xdr:row>62</xdr:row>
      <xdr:rowOff>0</xdr:rowOff>
    </xdr:to>
    <xdr:pic>
      <xdr:nvPicPr>
        <xdr:cNvPr id="6697" name="QRcodePicture62">
          <a:extLst>
            <a:ext uri="{FF2B5EF4-FFF2-40B4-BE49-F238E27FC236}">
              <a16:creationId xmlns:a16="http://schemas.microsoft.com/office/drawing/2014/main" id="{00000000-0008-0000-0000-0000291A0000}"/>
            </a:ext>
          </a:extLst>
        </xdr:cNvPr>
        <xdr:cNvPicPr>
          <a:picLocks/>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22579013" y="68770500"/>
          <a:ext cx="1143000" cy="1143000"/>
        </a:xfrm>
        <a:prstGeom prst="rect">
          <a:avLst/>
        </a:prstGeom>
      </xdr:spPr>
    </xdr:pic>
    <xdr:clientData/>
  </xdr:twoCellAnchor>
  <xdr:twoCellAnchor editAs="oneCell">
    <xdr:from>
      <xdr:col>14</xdr:col>
      <xdr:colOff>52388</xdr:colOff>
      <xdr:row>62</xdr:row>
      <xdr:rowOff>0</xdr:rowOff>
    </xdr:from>
    <xdr:to>
      <xdr:col>14</xdr:col>
      <xdr:colOff>1195388</xdr:colOff>
      <xdr:row>63</xdr:row>
      <xdr:rowOff>0</xdr:rowOff>
    </xdr:to>
    <xdr:pic>
      <xdr:nvPicPr>
        <xdr:cNvPr id="6698" name="QRcodePicture63">
          <a:extLst>
            <a:ext uri="{FF2B5EF4-FFF2-40B4-BE49-F238E27FC236}">
              <a16:creationId xmlns:a16="http://schemas.microsoft.com/office/drawing/2014/main" id="{00000000-0008-0000-0000-00002A1A0000}"/>
            </a:ext>
          </a:extLst>
        </xdr:cNvPr>
        <xdr:cNvPicPr>
          <a:picLocks/>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22579013" y="69913500"/>
          <a:ext cx="1143000" cy="1143000"/>
        </a:xfrm>
        <a:prstGeom prst="rect">
          <a:avLst/>
        </a:prstGeom>
      </xdr:spPr>
    </xdr:pic>
    <xdr:clientData/>
  </xdr:twoCellAnchor>
  <xdr:twoCellAnchor editAs="oneCell">
    <xdr:from>
      <xdr:col>14</xdr:col>
      <xdr:colOff>52388</xdr:colOff>
      <xdr:row>63</xdr:row>
      <xdr:rowOff>0</xdr:rowOff>
    </xdr:from>
    <xdr:to>
      <xdr:col>14</xdr:col>
      <xdr:colOff>1195388</xdr:colOff>
      <xdr:row>64</xdr:row>
      <xdr:rowOff>0</xdr:rowOff>
    </xdr:to>
    <xdr:pic>
      <xdr:nvPicPr>
        <xdr:cNvPr id="6699" name="QRcodePicture64">
          <a:extLst>
            <a:ext uri="{FF2B5EF4-FFF2-40B4-BE49-F238E27FC236}">
              <a16:creationId xmlns:a16="http://schemas.microsoft.com/office/drawing/2014/main" id="{00000000-0008-0000-0000-00002B1A0000}"/>
            </a:ext>
          </a:extLst>
        </xdr:cNvPr>
        <xdr:cNvPicPr>
          <a:picLocks/>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22579013" y="71056500"/>
          <a:ext cx="1143000" cy="1143000"/>
        </a:xfrm>
        <a:prstGeom prst="rect">
          <a:avLst/>
        </a:prstGeom>
      </xdr:spPr>
    </xdr:pic>
    <xdr:clientData/>
  </xdr:twoCellAnchor>
  <xdr:twoCellAnchor editAs="oneCell">
    <xdr:from>
      <xdr:col>14</xdr:col>
      <xdr:colOff>52388</xdr:colOff>
      <xdr:row>64</xdr:row>
      <xdr:rowOff>0</xdr:rowOff>
    </xdr:from>
    <xdr:to>
      <xdr:col>14</xdr:col>
      <xdr:colOff>1195388</xdr:colOff>
      <xdr:row>65</xdr:row>
      <xdr:rowOff>0</xdr:rowOff>
    </xdr:to>
    <xdr:pic>
      <xdr:nvPicPr>
        <xdr:cNvPr id="6700" name="QRcodePicture65">
          <a:extLst>
            <a:ext uri="{FF2B5EF4-FFF2-40B4-BE49-F238E27FC236}">
              <a16:creationId xmlns:a16="http://schemas.microsoft.com/office/drawing/2014/main" id="{00000000-0008-0000-0000-00002C1A0000}"/>
            </a:ext>
          </a:extLst>
        </xdr:cNvPr>
        <xdr:cNvPicPr>
          <a:picLocks/>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22579013" y="72199500"/>
          <a:ext cx="1143000" cy="1143000"/>
        </a:xfrm>
        <a:prstGeom prst="rect">
          <a:avLst/>
        </a:prstGeom>
      </xdr:spPr>
    </xdr:pic>
    <xdr:clientData/>
  </xdr:twoCellAnchor>
  <xdr:twoCellAnchor editAs="oneCell">
    <xdr:from>
      <xdr:col>14</xdr:col>
      <xdr:colOff>52388</xdr:colOff>
      <xdr:row>65</xdr:row>
      <xdr:rowOff>0</xdr:rowOff>
    </xdr:from>
    <xdr:to>
      <xdr:col>14</xdr:col>
      <xdr:colOff>1195388</xdr:colOff>
      <xdr:row>66</xdr:row>
      <xdr:rowOff>0</xdr:rowOff>
    </xdr:to>
    <xdr:pic>
      <xdr:nvPicPr>
        <xdr:cNvPr id="6701" name="QRcodePicture66">
          <a:extLst>
            <a:ext uri="{FF2B5EF4-FFF2-40B4-BE49-F238E27FC236}">
              <a16:creationId xmlns:a16="http://schemas.microsoft.com/office/drawing/2014/main" id="{00000000-0008-0000-0000-00002D1A0000}"/>
            </a:ext>
          </a:extLst>
        </xdr:cNvPr>
        <xdr:cNvPicPr>
          <a:picLocks/>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22579013" y="73342500"/>
          <a:ext cx="1143000" cy="1143000"/>
        </a:xfrm>
        <a:prstGeom prst="rect">
          <a:avLst/>
        </a:prstGeom>
      </xdr:spPr>
    </xdr:pic>
    <xdr:clientData/>
  </xdr:twoCellAnchor>
  <xdr:twoCellAnchor editAs="oneCell">
    <xdr:from>
      <xdr:col>14</xdr:col>
      <xdr:colOff>52388</xdr:colOff>
      <xdr:row>66</xdr:row>
      <xdr:rowOff>0</xdr:rowOff>
    </xdr:from>
    <xdr:to>
      <xdr:col>14</xdr:col>
      <xdr:colOff>1195388</xdr:colOff>
      <xdr:row>67</xdr:row>
      <xdr:rowOff>0</xdr:rowOff>
    </xdr:to>
    <xdr:pic>
      <xdr:nvPicPr>
        <xdr:cNvPr id="6702" name="QRcodePicture67">
          <a:extLst>
            <a:ext uri="{FF2B5EF4-FFF2-40B4-BE49-F238E27FC236}">
              <a16:creationId xmlns:a16="http://schemas.microsoft.com/office/drawing/2014/main" id="{00000000-0008-0000-0000-00002E1A0000}"/>
            </a:ext>
          </a:extLst>
        </xdr:cNvPr>
        <xdr:cNvPicPr>
          <a:picLocks/>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22579013" y="74485500"/>
          <a:ext cx="1143000" cy="1143000"/>
        </a:xfrm>
        <a:prstGeom prst="rect">
          <a:avLst/>
        </a:prstGeom>
      </xdr:spPr>
    </xdr:pic>
    <xdr:clientData/>
  </xdr:twoCellAnchor>
  <xdr:twoCellAnchor editAs="oneCell">
    <xdr:from>
      <xdr:col>14</xdr:col>
      <xdr:colOff>52388</xdr:colOff>
      <xdr:row>67</xdr:row>
      <xdr:rowOff>0</xdr:rowOff>
    </xdr:from>
    <xdr:to>
      <xdr:col>14</xdr:col>
      <xdr:colOff>1195388</xdr:colOff>
      <xdr:row>68</xdr:row>
      <xdr:rowOff>0</xdr:rowOff>
    </xdr:to>
    <xdr:pic>
      <xdr:nvPicPr>
        <xdr:cNvPr id="6704" name="QRcodePicture68">
          <a:extLst>
            <a:ext uri="{FF2B5EF4-FFF2-40B4-BE49-F238E27FC236}">
              <a16:creationId xmlns:a16="http://schemas.microsoft.com/office/drawing/2014/main" id="{00000000-0008-0000-0000-0000301A0000}"/>
            </a:ext>
          </a:extLst>
        </xdr:cNvPr>
        <xdr:cNvPicPr>
          <a:picLocks/>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22579013" y="75628500"/>
          <a:ext cx="1143000" cy="1143000"/>
        </a:xfrm>
        <a:prstGeom prst="rect">
          <a:avLst/>
        </a:prstGeom>
      </xdr:spPr>
    </xdr:pic>
    <xdr:clientData/>
  </xdr:twoCellAnchor>
  <xdr:twoCellAnchor editAs="oneCell">
    <xdr:from>
      <xdr:col>14</xdr:col>
      <xdr:colOff>52388</xdr:colOff>
      <xdr:row>68</xdr:row>
      <xdr:rowOff>0</xdr:rowOff>
    </xdr:from>
    <xdr:to>
      <xdr:col>14</xdr:col>
      <xdr:colOff>1195388</xdr:colOff>
      <xdr:row>69</xdr:row>
      <xdr:rowOff>0</xdr:rowOff>
    </xdr:to>
    <xdr:pic>
      <xdr:nvPicPr>
        <xdr:cNvPr id="6706" name="QRcodePicture69">
          <a:extLst>
            <a:ext uri="{FF2B5EF4-FFF2-40B4-BE49-F238E27FC236}">
              <a16:creationId xmlns:a16="http://schemas.microsoft.com/office/drawing/2014/main" id="{00000000-0008-0000-0000-0000321A0000}"/>
            </a:ext>
          </a:extLst>
        </xdr:cNvPr>
        <xdr:cNvPicPr>
          <a:picLocks/>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22579013" y="76771500"/>
          <a:ext cx="1143000" cy="1143000"/>
        </a:xfrm>
        <a:prstGeom prst="rect">
          <a:avLst/>
        </a:prstGeom>
      </xdr:spPr>
    </xdr:pic>
    <xdr:clientData/>
  </xdr:twoCellAnchor>
  <xdr:twoCellAnchor editAs="oneCell">
    <xdr:from>
      <xdr:col>14</xdr:col>
      <xdr:colOff>52388</xdr:colOff>
      <xdr:row>69</xdr:row>
      <xdr:rowOff>0</xdr:rowOff>
    </xdr:from>
    <xdr:to>
      <xdr:col>14</xdr:col>
      <xdr:colOff>1195388</xdr:colOff>
      <xdr:row>70</xdr:row>
      <xdr:rowOff>0</xdr:rowOff>
    </xdr:to>
    <xdr:pic>
      <xdr:nvPicPr>
        <xdr:cNvPr id="6708" name="QRcodePicture70">
          <a:extLst>
            <a:ext uri="{FF2B5EF4-FFF2-40B4-BE49-F238E27FC236}">
              <a16:creationId xmlns:a16="http://schemas.microsoft.com/office/drawing/2014/main" id="{00000000-0008-0000-0000-0000341A0000}"/>
            </a:ext>
          </a:extLst>
        </xdr:cNvPr>
        <xdr:cNvPicPr>
          <a:picLocks/>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22579013" y="77914500"/>
          <a:ext cx="1143000" cy="1143000"/>
        </a:xfrm>
        <a:prstGeom prst="rect">
          <a:avLst/>
        </a:prstGeom>
      </xdr:spPr>
    </xdr:pic>
    <xdr:clientData/>
  </xdr:twoCellAnchor>
  <xdr:twoCellAnchor editAs="oneCell">
    <xdr:from>
      <xdr:col>14</xdr:col>
      <xdr:colOff>52388</xdr:colOff>
      <xdr:row>70</xdr:row>
      <xdr:rowOff>0</xdr:rowOff>
    </xdr:from>
    <xdr:to>
      <xdr:col>14</xdr:col>
      <xdr:colOff>1195388</xdr:colOff>
      <xdr:row>71</xdr:row>
      <xdr:rowOff>0</xdr:rowOff>
    </xdr:to>
    <xdr:pic>
      <xdr:nvPicPr>
        <xdr:cNvPr id="6710" name="QRcodePicture71">
          <a:extLst>
            <a:ext uri="{FF2B5EF4-FFF2-40B4-BE49-F238E27FC236}">
              <a16:creationId xmlns:a16="http://schemas.microsoft.com/office/drawing/2014/main" id="{00000000-0008-0000-0000-0000361A0000}"/>
            </a:ext>
          </a:extLst>
        </xdr:cNvPr>
        <xdr:cNvPicPr>
          <a:picLocks/>
        </xdr:cNvPicPr>
      </xdr:nvPicPr>
      <xdr:blipFill>
        <a:blip xmlns:r="http://schemas.openxmlformats.org/officeDocument/2006/relationships" r:embed="rId70" cstate="print">
          <a:extLst>
            <a:ext uri="{28A0092B-C50C-407E-A947-70E740481C1C}">
              <a14:useLocalDpi xmlns:a14="http://schemas.microsoft.com/office/drawing/2010/main" val="0"/>
            </a:ext>
          </a:extLst>
        </a:blip>
        <a:stretch>
          <a:fillRect/>
        </a:stretch>
      </xdr:blipFill>
      <xdr:spPr>
        <a:xfrm>
          <a:off x="22579013" y="79057500"/>
          <a:ext cx="1143000" cy="1143000"/>
        </a:xfrm>
        <a:prstGeom prst="rect">
          <a:avLst/>
        </a:prstGeom>
      </xdr:spPr>
    </xdr:pic>
    <xdr:clientData/>
  </xdr:twoCellAnchor>
  <xdr:twoCellAnchor editAs="oneCell">
    <xdr:from>
      <xdr:col>14</xdr:col>
      <xdr:colOff>52388</xdr:colOff>
      <xdr:row>71</xdr:row>
      <xdr:rowOff>0</xdr:rowOff>
    </xdr:from>
    <xdr:to>
      <xdr:col>14</xdr:col>
      <xdr:colOff>1195388</xdr:colOff>
      <xdr:row>72</xdr:row>
      <xdr:rowOff>0</xdr:rowOff>
    </xdr:to>
    <xdr:pic>
      <xdr:nvPicPr>
        <xdr:cNvPr id="6712" name="QRcodePicture72">
          <a:extLst>
            <a:ext uri="{FF2B5EF4-FFF2-40B4-BE49-F238E27FC236}">
              <a16:creationId xmlns:a16="http://schemas.microsoft.com/office/drawing/2014/main" id="{00000000-0008-0000-0000-0000381A0000}"/>
            </a:ext>
          </a:extLst>
        </xdr:cNvPr>
        <xdr:cNvPicPr>
          <a:picLocks/>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22579013" y="80200500"/>
          <a:ext cx="1143000" cy="1143000"/>
        </a:xfrm>
        <a:prstGeom prst="rect">
          <a:avLst/>
        </a:prstGeom>
      </xdr:spPr>
    </xdr:pic>
    <xdr:clientData/>
  </xdr:twoCellAnchor>
  <xdr:twoCellAnchor editAs="oneCell">
    <xdr:from>
      <xdr:col>14</xdr:col>
      <xdr:colOff>52388</xdr:colOff>
      <xdr:row>72</xdr:row>
      <xdr:rowOff>0</xdr:rowOff>
    </xdr:from>
    <xdr:to>
      <xdr:col>14</xdr:col>
      <xdr:colOff>1195388</xdr:colOff>
      <xdr:row>73</xdr:row>
      <xdr:rowOff>0</xdr:rowOff>
    </xdr:to>
    <xdr:pic>
      <xdr:nvPicPr>
        <xdr:cNvPr id="6714" name="QRcodePicture73">
          <a:extLst>
            <a:ext uri="{FF2B5EF4-FFF2-40B4-BE49-F238E27FC236}">
              <a16:creationId xmlns:a16="http://schemas.microsoft.com/office/drawing/2014/main" id="{00000000-0008-0000-0000-00003A1A0000}"/>
            </a:ext>
          </a:extLst>
        </xdr:cNvPr>
        <xdr:cNvPicPr>
          <a:picLocks/>
        </xdr:cNvPicPr>
      </xdr:nvPicPr>
      <xdr:blipFill>
        <a:blip xmlns:r="http://schemas.openxmlformats.org/officeDocument/2006/relationships" r:embed="rId72" cstate="print">
          <a:extLst>
            <a:ext uri="{28A0092B-C50C-407E-A947-70E740481C1C}">
              <a14:useLocalDpi xmlns:a14="http://schemas.microsoft.com/office/drawing/2010/main" val="0"/>
            </a:ext>
          </a:extLst>
        </a:blip>
        <a:stretch>
          <a:fillRect/>
        </a:stretch>
      </xdr:blipFill>
      <xdr:spPr>
        <a:xfrm>
          <a:off x="22579013" y="81343500"/>
          <a:ext cx="1143000" cy="1143000"/>
        </a:xfrm>
        <a:prstGeom prst="rect">
          <a:avLst/>
        </a:prstGeom>
      </xdr:spPr>
    </xdr:pic>
    <xdr:clientData/>
  </xdr:twoCellAnchor>
  <xdr:twoCellAnchor editAs="oneCell">
    <xdr:from>
      <xdr:col>14</xdr:col>
      <xdr:colOff>52388</xdr:colOff>
      <xdr:row>73</xdr:row>
      <xdr:rowOff>0</xdr:rowOff>
    </xdr:from>
    <xdr:to>
      <xdr:col>14</xdr:col>
      <xdr:colOff>1195388</xdr:colOff>
      <xdr:row>74</xdr:row>
      <xdr:rowOff>0</xdr:rowOff>
    </xdr:to>
    <xdr:pic>
      <xdr:nvPicPr>
        <xdr:cNvPr id="6716" name="QRcodePicture74">
          <a:extLst>
            <a:ext uri="{FF2B5EF4-FFF2-40B4-BE49-F238E27FC236}">
              <a16:creationId xmlns:a16="http://schemas.microsoft.com/office/drawing/2014/main" id="{00000000-0008-0000-0000-00003C1A0000}"/>
            </a:ext>
          </a:extLst>
        </xdr:cNvPr>
        <xdr:cNvPicPr>
          <a:picLocks/>
        </xdr:cNvPicPr>
      </xdr:nvPicPr>
      <xdr:blipFill>
        <a:blip xmlns:r="http://schemas.openxmlformats.org/officeDocument/2006/relationships" r:embed="rId73" cstate="print">
          <a:extLst>
            <a:ext uri="{28A0092B-C50C-407E-A947-70E740481C1C}">
              <a14:useLocalDpi xmlns:a14="http://schemas.microsoft.com/office/drawing/2010/main" val="0"/>
            </a:ext>
          </a:extLst>
        </a:blip>
        <a:stretch>
          <a:fillRect/>
        </a:stretch>
      </xdr:blipFill>
      <xdr:spPr>
        <a:xfrm>
          <a:off x="22579013" y="82486500"/>
          <a:ext cx="1143000" cy="1143000"/>
        </a:xfrm>
        <a:prstGeom prst="rect">
          <a:avLst/>
        </a:prstGeom>
      </xdr:spPr>
    </xdr:pic>
    <xdr:clientData/>
  </xdr:twoCellAnchor>
  <xdr:twoCellAnchor editAs="oneCell">
    <xdr:from>
      <xdr:col>14</xdr:col>
      <xdr:colOff>52388</xdr:colOff>
      <xdr:row>74</xdr:row>
      <xdr:rowOff>0</xdr:rowOff>
    </xdr:from>
    <xdr:to>
      <xdr:col>14</xdr:col>
      <xdr:colOff>1195388</xdr:colOff>
      <xdr:row>75</xdr:row>
      <xdr:rowOff>0</xdr:rowOff>
    </xdr:to>
    <xdr:pic>
      <xdr:nvPicPr>
        <xdr:cNvPr id="6718" name="QRcodePicture75">
          <a:extLst>
            <a:ext uri="{FF2B5EF4-FFF2-40B4-BE49-F238E27FC236}">
              <a16:creationId xmlns:a16="http://schemas.microsoft.com/office/drawing/2014/main" id="{00000000-0008-0000-0000-00003E1A0000}"/>
            </a:ext>
          </a:extLst>
        </xdr:cNvPr>
        <xdr:cNvPicPr>
          <a:picLocks/>
        </xdr:cNvPicPr>
      </xdr:nvPicPr>
      <xdr:blipFill>
        <a:blip xmlns:r="http://schemas.openxmlformats.org/officeDocument/2006/relationships" r:embed="rId74" cstate="print">
          <a:extLst>
            <a:ext uri="{28A0092B-C50C-407E-A947-70E740481C1C}">
              <a14:useLocalDpi xmlns:a14="http://schemas.microsoft.com/office/drawing/2010/main" val="0"/>
            </a:ext>
          </a:extLst>
        </a:blip>
        <a:stretch>
          <a:fillRect/>
        </a:stretch>
      </xdr:blipFill>
      <xdr:spPr>
        <a:xfrm>
          <a:off x="22579013" y="83629500"/>
          <a:ext cx="1143000" cy="1143000"/>
        </a:xfrm>
        <a:prstGeom prst="rect">
          <a:avLst/>
        </a:prstGeom>
      </xdr:spPr>
    </xdr:pic>
    <xdr:clientData/>
  </xdr:twoCellAnchor>
  <xdr:twoCellAnchor editAs="oneCell">
    <xdr:from>
      <xdr:col>14</xdr:col>
      <xdr:colOff>52388</xdr:colOff>
      <xdr:row>75</xdr:row>
      <xdr:rowOff>0</xdr:rowOff>
    </xdr:from>
    <xdr:to>
      <xdr:col>14</xdr:col>
      <xdr:colOff>1195388</xdr:colOff>
      <xdr:row>76</xdr:row>
      <xdr:rowOff>0</xdr:rowOff>
    </xdr:to>
    <xdr:pic>
      <xdr:nvPicPr>
        <xdr:cNvPr id="2560" name="QRcodePicture76">
          <a:extLst>
            <a:ext uri="{FF2B5EF4-FFF2-40B4-BE49-F238E27FC236}">
              <a16:creationId xmlns:a16="http://schemas.microsoft.com/office/drawing/2014/main" id="{00000000-0008-0000-0000-0000000A0000}"/>
            </a:ext>
          </a:extLst>
        </xdr:cNvPr>
        <xdr:cNvPicPr>
          <a:picLocks/>
        </xdr:cNvPicPr>
      </xdr:nvPicPr>
      <xdr:blipFill>
        <a:blip xmlns:r="http://schemas.openxmlformats.org/officeDocument/2006/relationships" r:embed="rId75" cstate="print">
          <a:extLst>
            <a:ext uri="{28A0092B-C50C-407E-A947-70E740481C1C}">
              <a14:useLocalDpi xmlns:a14="http://schemas.microsoft.com/office/drawing/2010/main" val="0"/>
            </a:ext>
          </a:extLst>
        </a:blip>
        <a:stretch>
          <a:fillRect/>
        </a:stretch>
      </xdr:blipFill>
      <xdr:spPr>
        <a:xfrm>
          <a:off x="22579013" y="84772500"/>
          <a:ext cx="1143000" cy="1143000"/>
        </a:xfrm>
        <a:prstGeom prst="rect">
          <a:avLst/>
        </a:prstGeom>
      </xdr:spPr>
    </xdr:pic>
    <xdr:clientData/>
  </xdr:twoCellAnchor>
  <xdr:twoCellAnchor editAs="oneCell">
    <xdr:from>
      <xdr:col>14</xdr:col>
      <xdr:colOff>52388</xdr:colOff>
      <xdr:row>76</xdr:row>
      <xdr:rowOff>0</xdr:rowOff>
    </xdr:from>
    <xdr:to>
      <xdr:col>14</xdr:col>
      <xdr:colOff>1195388</xdr:colOff>
      <xdr:row>77</xdr:row>
      <xdr:rowOff>0</xdr:rowOff>
    </xdr:to>
    <xdr:pic>
      <xdr:nvPicPr>
        <xdr:cNvPr id="2561" name="QRcodePicture77">
          <a:extLst>
            <a:ext uri="{FF2B5EF4-FFF2-40B4-BE49-F238E27FC236}">
              <a16:creationId xmlns:a16="http://schemas.microsoft.com/office/drawing/2014/main" id="{00000000-0008-0000-0000-0000010A0000}"/>
            </a:ext>
          </a:extLst>
        </xdr:cNvPr>
        <xdr:cNvPicPr>
          <a:picLocks/>
        </xdr:cNvPicPr>
      </xdr:nvPicPr>
      <xdr:blipFill>
        <a:blip xmlns:r="http://schemas.openxmlformats.org/officeDocument/2006/relationships" r:embed="rId76" cstate="print">
          <a:extLst>
            <a:ext uri="{28A0092B-C50C-407E-A947-70E740481C1C}">
              <a14:useLocalDpi xmlns:a14="http://schemas.microsoft.com/office/drawing/2010/main" val="0"/>
            </a:ext>
          </a:extLst>
        </a:blip>
        <a:stretch>
          <a:fillRect/>
        </a:stretch>
      </xdr:blipFill>
      <xdr:spPr>
        <a:xfrm>
          <a:off x="22579013" y="85915500"/>
          <a:ext cx="1143000" cy="1143000"/>
        </a:xfrm>
        <a:prstGeom prst="rect">
          <a:avLst/>
        </a:prstGeom>
      </xdr:spPr>
    </xdr:pic>
    <xdr:clientData/>
  </xdr:twoCellAnchor>
  <xdr:twoCellAnchor editAs="oneCell">
    <xdr:from>
      <xdr:col>14</xdr:col>
      <xdr:colOff>52388</xdr:colOff>
      <xdr:row>77</xdr:row>
      <xdr:rowOff>0</xdr:rowOff>
    </xdr:from>
    <xdr:to>
      <xdr:col>14</xdr:col>
      <xdr:colOff>1195388</xdr:colOff>
      <xdr:row>78</xdr:row>
      <xdr:rowOff>0</xdr:rowOff>
    </xdr:to>
    <xdr:pic>
      <xdr:nvPicPr>
        <xdr:cNvPr id="2562" name="QRcodePicture78">
          <a:extLst>
            <a:ext uri="{FF2B5EF4-FFF2-40B4-BE49-F238E27FC236}">
              <a16:creationId xmlns:a16="http://schemas.microsoft.com/office/drawing/2014/main" id="{00000000-0008-0000-0000-0000020A0000}"/>
            </a:ext>
          </a:extLst>
        </xdr:cNvPr>
        <xdr:cNvPicPr>
          <a:picLocks/>
        </xdr:cNvPicPr>
      </xdr:nvPicPr>
      <xdr:blipFill>
        <a:blip xmlns:r="http://schemas.openxmlformats.org/officeDocument/2006/relationships" r:embed="rId77" cstate="print">
          <a:extLst>
            <a:ext uri="{28A0092B-C50C-407E-A947-70E740481C1C}">
              <a14:useLocalDpi xmlns:a14="http://schemas.microsoft.com/office/drawing/2010/main" val="0"/>
            </a:ext>
          </a:extLst>
        </a:blip>
        <a:stretch>
          <a:fillRect/>
        </a:stretch>
      </xdr:blipFill>
      <xdr:spPr>
        <a:xfrm>
          <a:off x="22579013" y="87058500"/>
          <a:ext cx="1143000" cy="1143000"/>
        </a:xfrm>
        <a:prstGeom prst="rect">
          <a:avLst/>
        </a:prstGeom>
      </xdr:spPr>
    </xdr:pic>
    <xdr:clientData/>
  </xdr:twoCellAnchor>
  <xdr:twoCellAnchor editAs="oneCell">
    <xdr:from>
      <xdr:col>14</xdr:col>
      <xdr:colOff>52388</xdr:colOff>
      <xdr:row>78</xdr:row>
      <xdr:rowOff>0</xdr:rowOff>
    </xdr:from>
    <xdr:to>
      <xdr:col>14</xdr:col>
      <xdr:colOff>1195388</xdr:colOff>
      <xdr:row>79</xdr:row>
      <xdr:rowOff>0</xdr:rowOff>
    </xdr:to>
    <xdr:pic>
      <xdr:nvPicPr>
        <xdr:cNvPr id="2563" name="QRcodePicture79">
          <a:extLst>
            <a:ext uri="{FF2B5EF4-FFF2-40B4-BE49-F238E27FC236}">
              <a16:creationId xmlns:a16="http://schemas.microsoft.com/office/drawing/2014/main" id="{00000000-0008-0000-0000-0000030A0000}"/>
            </a:ext>
          </a:extLst>
        </xdr:cNvPr>
        <xdr:cNvPicPr>
          <a:picLocks/>
        </xdr:cNvPicPr>
      </xdr:nvPicPr>
      <xdr:blipFill>
        <a:blip xmlns:r="http://schemas.openxmlformats.org/officeDocument/2006/relationships" r:embed="rId78" cstate="print">
          <a:extLst>
            <a:ext uri="{28A0092B-C50C-407E-A947-70E740481C1C}">
              <a14:useLocalDpi xmlns:a14="http://schemas.microsoft.com/office/drawing/2010/main" val="0"/>
            </a:ext>
          </a:extLst>
        </a:blip>
        <a:stretch>
          <a:fillRect/>
        </a:stretch>
      </xdr:blipFill>
      <xdr:spPr>
        <a:xfrm>
          <a:off x="22579013" y="88201500"/>
          <a:ext cx="1143000" cy="1143000"/>
        </a:xfrm>
        <a:prstGeom prst="rect">
          <a:avLst/>
        </a:prstGeom>
      </xdr:spPr>
    </xdr:pic>
    <xdr:clientData/>
  </xdr:twoCellAnchor>
  <xdr:twoCellAnchor editAs="oneCell">
    <xdr:from>
      <xdr:col>14</xdr:col>
      <xdr:colOff>52388</xdr:colOff>
      <xdr:row>79</xdr:row>
      <xdr:rowOff>0</xdr:rowOff>
    </xdr:from>
    <xdr:to>
      <xdr:col>14</xdr:col>
      <xdr:colOff>1195388</xdr:colOff>
      <xdr:row>80</xdr:row>
      <xdr:rowOff>0</xdr:rowOff>
    </xdr:to>
    <xdr:pic>
      <xdr:nvPicPr>
        <xdr:cNvPr id="2564" name="QRcodePicture80">
          <a:extLst>
            <a:ext uri="{FF2B5EF4-FFF2-40B4-BE49-F238E27FC236}">
              <a16:creationId xmlns:a16="http://schemas.microsoft.com/office/drawing/2014/main" id="{00000000-0008-0000-0000-0000040A0000}"/>
            </a:ext>
          </a:extLst>
        </xdr:cNvPr>
        <xdr:cNvPicPr>
          <a:picLocks/>
        </xdr:cNvPicPr>
      </xdr:nvPicPr>
      <xdr:blipFill>
        <a:blip xmlns:r="http://schemas.openxmlformats.org/officeDocument/2006/relationships" r:embed="rId79" cstate="print">
          <a:extLst>
            <a:ext uri="{28A0092B-C50C-407E-A947-70E740481C1C}">
              <a14:useLocalDpi xmlns:a14="http://schemas.microsoft.com/office/drawing/2010/main" val="0"/>
            </a:ext>
          </a:extLst>
        </a:blip>
        <a:stretch>
          <a:fillRect/>
        </a:stretch>
      </xdr:blipFill>
      <xdr:spPr>
        <a:xfrm>
          <a:off x="22579013" y="89344500"/>
          <a:ext cx="1143000" cy="1143000"/>
        </a:xfrm>
        <a:prstGeom prst="rect">
          <a:avLst/>
        </a:prstGeom>
      </xdr:spPr>
    </xdr:pic>
    <xdr:clientData/>
  </xdr:twoCellAnchor>
  <xdr:twoCellAnchor editAs="oneCell">
    <xdr:from>
      <xdr:col>14</xdr:col>
      <xdr:colOff>52388</xdr:colOff>
      <xdr:row>80</xdr:row>
      <xdr:rowOff>0</xdr:rowOff>
    </xdr:from>
    <xdr:to>
      <xdr:col>14</xdr:col>
      <xdr:colOff>1195388</xdr:colOff>
      <xdr:row>81</xdr:row>
      <xdr:rowOff>0</xdr:rowOff>
    </xdr:to>
    <xdr:pic>
      <xdr:nvPicPr>
        <xdr:cNvPr id="2566" name="QRcodePicture81">
          <a:extLst>
            <a:ext uri="{FF2B5EF4-FFF2-40B4-BE49-F238E27FC236}">
              <a16:creationId xmlns:a16="http://schemas.microsoft.com/office/drawing/2014/main" id="{00000000-0008-0000-0000-0000060A0000}"/>
            </a:ext>
          </a:extLst>
        </xdr:cNvPr>
        <xdr:cNvPicPr>
          <a:picLocks/>
        </xdr:cNvPicPr>
      </xdr:nvPicPr>
      <xdr:blipFill>
        <a:blip xmlns:r="http://schemas.openxmlformats.org/officeDocument/2006/relationships" r:embed="rId80" cstate="print">
          <a:extLst>
            <a:ext uri="{28A0092B-C50C-407E-A947-70E740481C1C}">
              <a14:useLocalDpi xmlns:a14="http://schemas.microsoft.com/office/drawing/2010/main" val="0"/>
            </a:ext>
          </a:extLst>
        </a:blip>
        <a:stretch>
          <a:fillRect/>
        </a:stretch>
      </xdr:blipFill>
      <xdr:spPr>
        <a:xfrm>
          <a:off x="22579013" y="90487500"/>
          <a:ext cx="1143000" cy="1143000"/>
        </a:xfrm>
        <a:prstGeom prst="rect">
          <a:avLst/>
        </a:prstGeom>
      </xdr:spPr>
    </xdr:pic>
    <xdr:clientData/>
  </xdr:twoCellAnchor>
  <xdr:twoCellAnchor editAs="oneCell">
    <xdr:from>
      <xdr:col>14</xdr:col>
      <xdr:colOff>52388</xdr:colOff>
      <xdr:row>81</xdr:row>
      <xdr:rowOff>0</xdr:rowOff>
    </xdr:from>
    <xdr:to>
      <xdr:col>14</xdr:col>
      <xdr:colOff>1195388</xdr:colOff>
      <xdr:row>82</xdr:row>
      <xdr:rowOff>0</xdr:rowOff>
    </xdr:to>
    <xdr:pic>
      <xdr:nvPicPr>
        <xdr:cNvPr id="2567" name="QRcodePicture82">
          <a:extLst>
            <a:ext uri="{FF2B5EF4-FFF2-40B4-BE49-F238E27FC236}">
              <a16:creationId xmlns:a16="http://schemas.microsoft.com/office/drawing/2014/main" id="{00000000-0008-0000-0000-0000070A0000}"/>
            </a:ext>
          </a:extLst>
        </xdr:cNvPr>
        <xdr:cNvPicPr>
          <a:picLocks/>
        </xdr:cNvPicPr>
      </xdr:nvPicPr>
      <xdr:blipFill>
        <a:blip xmlns:r="http://schemas.openxmlformats.org/officeDocument/2006/relationships" r:embed="rId81" cstate="print">
          <a:extLst>
            <a:ext uri="{28A0092B-C50C-407E-A947-70E740481C1C}">
              <a14:useLocalDpi xmlns:a14="http://schemas.microsoft.com/office/drawing/2010/main" val="0"/>
            </a:ext>
          </a:extLst>
        </a:blip>
        <a:stretch>
          <a:fillRect/>
        </a:stretch>
      </xdr:blipFill>
      <xdr:spPr>
        <a:xfrm>
          <a:off x="22579013" y="91630500"/>
          <a:ext cx="1143000" cy="1143000"/>
        </a:xfrm>
        <a:prstGeom prst="rect">
          <a:avLst/>
        </a:prstGeom>
      </xdr:spPr>
    </xdr:pic>
    <xdr:clientData/>
  </xdr:twoCellAnchor>
  <xdr:twoCellAnchor editAs="oneCell">
    <xdr:from>
      <xdr:col>14</xdr:col>
      <xdr:colOff>52388</xdr:colOff>
      <xdr:row>82</xdr:row>
      <xdr:rowOff>0</xdr:rowOff>
    </xdr:from>
    <xdr:to>
      <xdr:col>14</xdr:col>
      <xdr:colOff>1195388</xdr:colOff>
      <xdr:row>83</xdr:row>
      <xdr:rowOff>0</xdr:rowOff>
    </xdr:to>
    <xdr:pic>
      <xdr:nvPicPr>
        <xdr:cNvPr id="2568" name="QRcodePicture83">
          <a:extLst>
            <a:ext uri="{FF2B5EF4-FFF2-40B4-BE49-F238E27FC236}">
              <a16:creationId xmlns:a16="http://schemas.microsoft.com/office/drawing/2014/main" id="{00000000-0008-0000-0000-0000080A0000}"/>
            </a:ext>
          </a:extLst>
        </xdr:cNvPr>
        <xdr:cNvPicPr>
          <a:picLocks/>
        </xdr:cNvPicPr>
      </xdr:nvPicPr>
      <xdr:blipFill>
        <a:blip xmlns:r="http://schemas.openxmlformats.org/officeDocument/2006/relationships" r:embed="rId82" cstate="print">
          <a:extLst>
            <a:ext uri="{28A0092B-C50C-407E-A947-70E740481C1C}">
              <a14:useLocalDpi xmlns:a14="http://schemas.microsoft.com/office/drawing/2010/main" val="0"/>
            </a:ext>
          </a:extLst>
        </a:blip>
        <a:stretch>
          <a:fillRect/>
        </a:stretch>
      </xdr:blipFill>
      <xdr:spPr>
        <a:xfrm>
          <a:off x="22579013" y="92773500"/>
          <a:ext cx="1143000" cy="1143000"/>
        </a:xfrm>
        <a:prstGeom prst="rect">
          <a:avLst/>
        </a:prstGeom>
      </xdr:spPr>
    </xdr:pic>
    <xdr:clientData/>
  </xdr:twoCellAnchor>
  <xdr:twoCellAnchor editAs="oneCell">
    <xdr:from>
      <xdr:col>14</xdr:col>
      <xdr:colOff>52388</xdr:colOff>
      <xdr:row>83</xdr:row>
      <xdr:rowOff>0</xdr:rowOff>
    </xdr:from>
    <xdr:to>
      <xdr:col>14</xdr:col>
      <xdr:colOff>1195388</xdr:colOff>
      <xdr:row>84</xdr:row>
      <xdr:rowOff>0</xdr:rowOff>
    </xdr:to>
    <xdr:pic>
      <xdr:nvPicPr>
        <xdr:cNvPr id="2569" name="QRcodePicture84">
          <a:extLst>
            <a:ext uri="{FF2B5EF4-FFF2-40B4-BE49-F238E27FC236}">
              <a16:creationId xmlns:a16="http://schemas.microsoft.com/office/drawing/2014/main" id="{00000000-0008-0000-0000-0000090A0000}"/>
            </a:ext>
          </a:extLst>
        </xdr:cNvPr>
        <xdr:cNvPicPr>
          <a:picLocks/>
        </xdr:cNvPicPr>
      </xdr:nvPicPr>
      <xdr:blipFill>
        <a:blip xmlns:r="http://schemas.openxmlformats.org/officeDocument/2006/relationships" r:embed="rId83" cstate="print">
          <a:extLst>
            <a:ext uri="{28A0092B-C50C-407E-A947-70E740481C1C}">
              <a14:useLocalDpi xmlns:a14="http://schemas.microsoft.com/office/drawing/2010/main" val="0"/>
            </a:ext>
          </a:extLst>
        </a:blip>
        <a:stretch>
          <a:fillRect/>
        </a:stretch>
      </xdr:blipFill>
      <xdr:spPr>
        <a:xfrm>
          <a:off x="22579013" y="93916500"/>
          <a:ext cx="1143000" cy="1143000"/>
        </a:xfrm>
        <a:prstGeom prst="rect">
          <a:avLst/>
        </a:prstGeom>
      </xdr:spPr>
    </xdr:pic>
    <xdr:clientData/>
  </xdr:twoCellAnchor>
  <xdr:twoCellAnchor editAs="oneCell">
    <xdr:from>
      <xdr:col>14</xdr:col>
      <xdr:colOff>52388</xdr:colOff>
      <xdr:row>84</xdr:row>
      <xdr:rowOff>0</xdr:rowOff>
    </xdr:from>
    <xdr:to>
      <xdr:col>14</xdr:col>
      <xdr:colOff>1195388</xdr:colOff>
      <xdr:row>85</xdr:row>
      <xdr:rowOff>0</xdr:rowOff>
    </xdr:to>
    <xdr:pic>
      <xdr:nvPicPr>
        <xdr:cNvPr id="2570" name="QRcodePicture85">
          <a:extLst>
            <a:ext uri="{FF2B5EF4-FFF2-40B4-BE49-F238E27FC236}">
              <a16:creationId xmlns:a16="http://schemas.microsoft.com/office/drawing/2014/main" id="{00000000-0008-0000-0000-00000A0A0000}"/>
            </a:ext>
          </a:extLst>
        </xdr:cNvPr>
        <xdr:cNvPicPr>
          <a:picLocks/>
        </xdr:cNvPicPr>
      </xdr:nvPicPr>
      <xdr:blipFill>
        <a:blip xmlns:r="http://schemas.openxmlformats.org/officeDocument/2006/relationships" r:embed="rId84" cstate="print">
          <a:extLst>
            <a:ext uri="{28A0092B-C50C-407E-A947-70E740481C1C}">
              <a14:useLocalDpi xmlns:a14="http://schemas.microsoft.com/office/drawing/2010/main" val="0"/>
            </a:ext>
          </a:extLst>
        </a:blip>
        <a:stretch>
          <a:fillRect/>
        </a:stretch>
      </xdr:blipFill>
      <xdr:spPr>
        <a:xfrm>
          <a:off x="22579013" y="95059500"/>
          <a:ext cx="1143000" cy="1143000"/>
        </a:xfrm>
        <a:prstGeom prst="rect">
          <a:avLst/>
        </a:prstGeom>
      </xdr:spPr>
    </xdr:pic>
    <xdr:clientData/>
  </xdr:twoCellAnchor>
  <xdr:twoCellAnchor editAs="oneCell">
    <xdr:from>
      <xdr:col>14</xdr:col>
      <xdr:colOff>52388</xdr:colOff>
      <xdr:row>85</xdr:row>
      <xdr:rowOff>0</xdr:rowOff>
    </xdr:from>
    <xdr:to>
      <xdr:col>14</xdr:col>
      <xdr:colOff>1195388</xdr:colOff>
      <xdr:row>86</xdr:row>
      <xdr:rowOff>0</xdr:rowOff>
    </xdr:to>
    <xdr:pic>
      <xdr:nvPicPr>
        <xdr:cNvPr id="2571" name="QRcodePicture86">
          <a:extLst>
            <a:ext uri="{FF2B5EF4-FFF2-40B4-BE49-F238E27FC236}">
              <a16:creationId xmlns:a16="http://schemas.microsoft.com/office/drawing/2014/main" id="{00000000-0008-0000-0000-00000B0A0000}"/>
            </a:ext>
          </a:extLst>
        </xdr:cNvPr>
        <xdr:cNvPicPr>
          <a:picLocks/>
        </xdr:cNvPicPr>
      </xdr:nvPicPr>
      <xdr:blipFill>
        <a:blip xmlns:r="http://schemas.openxmlformats.org/officeDocument/2006/relationships" r:embed="rId85" cstate="print">
          <a:extLst>
            <a:ext uri="{28A0092B-C50C-407E-A947-70E740481C1C}">
              <a14:useLocalDpi xmlns:a14="http://schemas.microsoft.com/office/drawing/2010/main" val="0"/>
            </a:ext>
          </a:extLst>
        </a:blip>
        <a:stretch>
          <a:fillRect/>
        </a:stretch>
      </xdr:blipFill>
      <xdr:spPr>
        <a:xfrm>
          <a:off x="22579013" y="96202500"/>
          <a:ext cx="1143000" cy="1143000"/>
        </a:xfrm>
        <a:prstGeom prst="rect">
          <a:avLst/>
        </a:prstGeom>
      </xdr:spPr>
    </xdr:pic>
    <xdr:clientData/>
  </xdr:twoCellAnchor>
  <xdr:twoCellAnchor editAs="oneCell">
    <xdr:from>
      <xdr:col>14</xdr:col>
      <xdr:colOff>52388</xdr:colOff>
      <xdr:row>86</xdr:row>
      <xdr:rowOff>0</xdr:rowOff>
    </xdr:from>
    <xdr:to>
      <xdr:col>14</xdr:col>
      <xdr:colOff>1195388</xdr:colOff>
      <xdr:row>87</xdr:row>
      <xdr:rowOff>0</xdr:rowOff>
    </xdr:to>
    <xdr:pic>
      <xdr:nvPicPr>
        <xdr:cNvPr id="2572" name="QRcodePicture87">
          <a:extLst>
            <a:ext uri="{FF2B5EF4-FFF2-40B4-BE49-F238E27FC236}">
              <a16:creationId xmlns:a16="http://schemas.microsoft.com/office/drawing/2014/main" id="{00000000-0008-0000-0000-00000C0A0000}"/>
            </a:ext>
          </a:extLst>
        </xdr:cNvPr>
        <xdr:cNvPicPr>
          <a:picLocks/>
        </xdr:cNvPicPr>
      </xdr:nvPicPr>
      <xdr:blipFill>
        <a:blip xmlns:r="http://schemas.openxmlformats.org/officeDocument/2006/relationships" r:embed="rId86" cstate="print">
          <a:extLst>
            <a:ext uri="{28A0092B-C50C-407E-A947-70E740481C1C}">
              <a14:useLocalDpi xmlns:a14="http://schemas.microsoft.com/office/drawing/2010/main" val="0"/>
            </a:ext>
          </a:extLst>
        </a:blip>
        <a:stretch>
          <a:fillRect/>
        </a:stretch>
      </xdr:blipFill>
      <xdr:spPr>
        <a:xfrm>
          <a:off x="22579013" y="97345500"/>
          <a:ext cx="1143000" cy="1143000"/>
        </a:xfrm>
        <a:prstGeom prst="rect">
          <a:avLst/>
        </a:prstGeom>
      </xdr:spPr>
    </xdr:pic>
    <xdr:clientData/>
  </xdr:twoCellAnchor>
  <xdr:twoCellAnchor editAs="oneCell">
    <xdr:from>
      <xdr:col>14</xdr:col>
      <xdr:colOff>52388</xdr:colOff>
      <xdr:row>87</xdr:row>
      <xdr:rowOff>0</xdr:rowOff>
    </xdr:from>
    <xdr:to>
      <xdr:col>14</xdr:col>
      <xdr:colOff>1195388</xdr:colOff>
      <xdr:row>88</xdr:row>
      <xdr:rowOff>0</xdr:rowOff>
    </xdr:to>
    <xdr:pic>
      <xdr:nvPicPr>
        <xdr:cNvPr id="2573" name="QRcodePicture88">
          <a:extLst>
            <a:ext uri="{FF2B5EF4-FFF2-40B4-BE49-F238E27FC236}">
              <a16:creationId xmlns:a16="http://schemas.microsoft.com/office/drawing/2014/main" id="{00000000-0008-0000-0000-00000D0A0000}"/>
            </a:ext>
          </a:extLst>
        </xdr:cNvPr>
        <xdr:cNvPicPr>
          <a:picLocks/>
        </xdr:cNvPicPr>
      </xdr:nvPicPr>
      <xdr:blipFill>
        <a:blip xmlns:r="http://schemas.openxmlformats.org/officeDocument/2006/relationships" r:embed="rId87" cstate="print">
          <a:extLst>
            <a:ext uri="{28A0092B-C50C-407E-A947-70E740481C1C}">
              <a14:useLocalDpi xmlns:a14="http://schemas.microsoft.com/office/drawing/2010/main" val="0"/>
            </a:ext>
          </a:extLst>
        </a:blip>
        <a:stretch>
          <a:fillRect/>
        </a:stretch>
      </xdr:blipFill>
      <xdr:spPr>
        <a:xfrm>
          <a:off x="22579013" y="98488500"/>
          <a:ext cx="1143000" cy="1143000"/>
        </a:xfrm>
        <a:prstGeom prst="rect">
          <a:avLst/>
        </a:prstGeom>
      </xdr:spPr>
    </xdr:pic>
    <xdr:clientData/>
  </xdr:twoCellAnchor>
  <xdr:twoCellAnchor editAs="oneCell">
    <xdr:from>
      <xdr:col>14</xdr:col>
      <xdr:colOff>52388</xdr:colOff>
      <xdr:row>88</xdr:row>
      <xdr:rowOff>0</xdr:rowOff>
    </xdr:from>
    <xdr:to>
      <xdr:col>14</xdr:col>
      <xdr:colOff>1195388</xdr:colOff>
      <xdr:row>89</xdr:row>
      <xdr:rowOff>0</xdr:rowOff>
    </xdr:to>
    <xdr:pic>
      <xdr:nvPicPr>
        <xdr:cNvPr id="2574" name="QRcodePicture89">
          <a:extLst>
            <a:ext uri="{FF2B5EF4-FFF2-40B4-BE49-F238E27FC236}">
              <a16:creationId xmlns:a16="http://schemas.microsoft.com/office/drawing/2014/main" id="{00000000-0008-0000-0000-00000E0A0000}"/>
            </a:ext>
          </a:extLst>
        </xdr:cNvPr>
        <xdr:cNvPicPr>
          <a:picLocks/>
        </xdr:cNvPicPr>
      </xdr:nvPicPr>
      <xdr:blipFill>
        <a:blip xmlns:r="http://schemas.openxmlformats.org/officeDocument/2006/relationships" r:embed="rId88" cstate="print">
          <a:extLst>
            <a:ext uri="{28A0092B-C50C-407E-A947-70E740481C1C}">
              <a14:useLocalDpi xmlns:a14="http://schemas.microsoft.com/office/drawing/2010/main" val="0"/>
            </a:ext>
          </a:extLst>
        </a:blip>
        <a:stretch>
          <a:fillRect/>
        </a:stretch>
      </xdr:blipFill>
      <xdr:spPr>
        <a:xfrm>
          <a:off x="22579013" y="99631500"/>
          <a:ext cx="1143000" cy="1143000"/>
        </a:xfrm>
        <a:prstGeom prst="rect">
          <a:avLst/>
        </a:prstGeom>
      </xdr:spPr>
    </xdr:pic>
    <xdr:clientData/>
  </xdr:twoCellAnchor>
  <xdr:twoCellAnchor editAs="oneCell">
    <xdr:from>
      <xdr:col>14</xdr:col>
      <xdr:colOff>52388</xdr:colOff>
      <xdr:row>89</xdr:row>
      <xdr:rowOff>0</xdr:rowOff>
    </xdr:from>
    <xdr:to>
      <xdr:col>14</xdr:col>
      <xdr:colOff>1195388</xdr:colOff>
      <xdr:row>90</xdr:row>
      <xdr:rowOff>0</xdr:rowOff>
    </xdr:to>
    <xdr:pic>
      <xdr:nvPicPr>
        <xdr:cNvPr id="2575" name="QRcodePicture90">
          <a:extLst>
            <a:ext uri="{FF2B5EF4-FFF2-40B4-BE49-F238E27FC236}">
              <a16:creationId xmlns:a16="http://schemas.microsoft.com/office/drawing/2014/main" id="{00000000-0008-0000-0000-00000F0A0000}"/>
            </a:ext>
          </a:extLst>
        </xdr:cNvPr>
        <xdr:cNvPicPr>
          <a:picLocks/>
        </xdr:cNvPicPr>
      </xdr:nvPicPr>
      <xdr:blipFill>
        <a:blip xmlns:r="http://schemas.openxmlformats.org/officeDocument/2006/relationships" r:embed="rId89" cstate="print">
          <a:extLst>
            <a:ext uri="{28A0092B-C50C-407E-A947-70E740481C1C}">
              <a14:useLocalDpi xmlns:a14="http://schemas.microsoft.com/office/drawing/2010/main" val="0"/>
            </a:ext>
          </a:extLst>
        </a:blip>
        <a:stretch>
          <a:fillRect/>
        </a:stretch>
      </xdr:blipFill>
      <xdr:spPr>
        <a:xfrm>
          <a:off x="22579013" y="100774500"/>
          <a:ext cx="1143000" cy="1143000"/>
        </a:xfrm>
        <a:prstGeom prst="rect">
          <a:avLst/>
        </a:prstGeom>
      </xdr:spPr>
    </xdr:pic>
    <xdr:clientData/>
  </xdr:twoCellAnchor>
  <xdr:twoCellAnchor editAs="oneCell">
    <xdr:from>
      <xdr:col>14</xdr:col>
      <xdr:colOff>52388</xdr:colOff>
      <xdr:row>90</xdr:row>
      <xdr:rowOff>0</xdr:rowOff>
    </xdr:from>
    <xdr:to>
      <xdr:col>14</xdr:col>
      <xdr:colOff>1195388</xdr:colOff>
      <xdr:row>91</xdr:row>
      <xdr:rowOff>0</xdr:rowOff>
    </xdr:to>
    <xdr:pic>
      <xdr:nvPicPr>
        <xdr:cNvPr id="2576" name="QRcodePicture91">
          <a:extLst>
            <a:ext uri="{FF2B5EF4-FFF2-40B4-BE49-F238E27FC236}">
              <a16:creationId xmlns:a16="http://schemas.microsoft.com/office/drawing/2014/main" id="{00000000-0008-0000-0000-0000100A0000}"/>
            </a:ext>
          </a:extLst>
        </xdr:cNvPr>
        <xdr:cNvPicPr>
          <a:picLocks/>
        </xdr:cNvPicPr>
      </xdr:nvPicPr>
      <xdr:blipFill>
        <a:blip xmlns:r="http://schemas.openxmlformats.org/officeDocument/2006/relationships" r:embed="rId90" cstate="print">
          <a:extLst>
            <a:ext uri="{28A0092B-C50C-407E-A947-70E740481C1C}">
              <a14:useLocalDpi xmlns:a14="http://schemas.microsoft.com/office/drawing/2010/main" val="0"/>
            </a:ext>
          </a:extLst>
        </a:blip>
        <a:stretch>
          <a:fillRect/>
        </a:stretch>
      </xdr:blipFill>
      <xdr:spPr>
        <a:xfrm>
          <a:off x="22579013" y="101917500"/>
          <a:ext cx="1143000" cy="1143000"/>
        </a:xfrm>
        <a:prstGeom prst="rect">
          <a:avLst/>
        </a:prstGeom>
      </xdr:spPr>
    </xdr:pic>
    <xdr:clientData/>
  </xdr:twoCellAnchor>
  <xdr:twoCellAnchor editAs="oneCell">
    <xdr:from>
      <xdr:col>14</xdr:col>
      <xdr:colOff>52388</xdr:colOff>
      <xdr:row>91</xdr:row>
      <xdr:rowOff>0</xdr:rowOff>
    </xdr:from>
    <xdr:to>
      <xdr:col>14</xdr:col>
      <xdr:colOff>1195388</xdr:colOff>
      <xdr:row>92</xdr:row>
      <xdr:rowOff>0</xdr:rowOff>
    </xdr:to>
    <xdr:pic>
      <xdr:nvPicPr>
        <xdr:cNvPr id="2577" name="QRcodePicture92">
          <a:extLst>
            <a:ext uri="{FF2B5EF4-FFF2-40B4-BE49-F238E27FC236}">
              <a16:creationId xmlns:a16="http://schemas.microsoft.com/office/drawing/2014/main" id="{00000000-0008-0000-0000-0000110A0000}"/>
            </a:ext>
          </a:extLst>
        </xdr:cNvPr>
        <xdr:cNvPicPr>
          <a:picLocks/>
        </xdr:cNvPicPr>
      </xdr:nvPicPr>
      <xdr:blipFill>
        <a:blip xmlns:r="http://schemas.openxmlformats.org/officeDocument/2006/relationships" r:embed="rId91" cstate="print">
          <a:extLst>
            <a:ext uri="{28A0092B-C50C-407E-A947-70E740481C1C}">
              <a14:useLocalDpi xmlns:a14="http://schemas.microsoft.com/office/drawing/2010/main" val="0"/>
            </a:ext>
          </a:extLst>
        </a:blip>
        <a:stretch>
          <a:fillRect/>
        </a:stretch>
      </xdr:blipFill>
      <xdr:spPr>
        <a:xfrm>
          <a:off x="22579013" y="103060500"/>
          <a:ext cx="1143000" cy="1143000"/>
        </a:xfrm>
        <a:prstGeom prst="rect">
          <a:avLst/>
        </a:prstGeom>
      </xdr:spPr>
    </xdr:pic>
    <xdr:clientData/>
  </xdr:twoCellAnchor>
  <xdr:twoCellAnchor editAs="oneCell">
    <xdr:from>
      <xdr:col>14</xdr:col>
      <xdr:colOff>52388</xdr:colOff>
      <xdr:row>92</xdr:row>
      <xdr:rowOff>0</xdr:rowOff>
    </xdr:from>
    <xdr:to>
      <xdr:col>14</xdr:col>
      <xdr:colOff>1195388</xdr:colOff>
      <xdr:row>93</xdr:row>
      <xdr:rowOff>0</xdr:rowOff>
    </xdr:to>
    <xdr:pic>
      <xdr:nvPicPr>
        <xdr:cNvPr id="2578" name="QRcodePicture93">
          <a:extLst>
            <a:ext uri="{FF2B5EF4-FFF2-40B4-BE49-F238E27FC236}">
              <a16:creationId xmlns:a16="http://schemas.microsoft.com/office/drawing/2014/main" id="{00000000-0008-0000-0000-0000120A0000}"/>
            </a:ext>
          </a:extLst>
        </xdr:cNvPr>
        <xdr:cNvPicPr>
          <a:picLocks/>
        </xdr:cNvPicPr>
      </xdr:nvPicPr>
      <xdr:blipFill>
        <a:blip xmlns:r="http://schemas.openxmlformats.org/officeDocument/2006/relationships" r:embed="rId92" cstate="print">
          <a:extLst>
            <a:ext uri="{28A0092B-C50C-407E-A947-70E740481C1C}">
              <a14:useLocalDpi xmlns:a14="http://schemas.microsoft.com/office/drawing/2010/main" val="0"/>
            </a:ext>
          </a:extLst>
        </a:blip>
        <a:stretch>
          <a:fillRect/>
        </a:stretch>
      </xdr:blipFill>
      <xdr:spPr>
        <a:xfrm>
          <a:off x="22579013" y="104203500"/>
          <a:ext cx="1143000" cy="1143000"/>
        </a:xfrm>
        <a:prstGeom prst="rect">
          <a:avLst/>
        </a:prstGeom>
      </xdr:spPr>
    </xdr:pic>
    <xdr:clientData/>
  </xdr:twoCellAnchor>
  <xdr:twoCellAnchor editAs="oneCell">
    <xdr:from>
      <xdr:col>14</xdr:col>
      <xdr:colOff>52388</xdr:colOff>
      <xdr:row>93</xdr:row>
      <xdr:rowOff>0</xdr:rowOff>
    </xdr:from>
    <xdr:to>
      <xdr:col>14</xdr:col>
      <xdr:colOff>1195388</xdr:colOff>
      <xdr:row>94</xdr:row>
      <xdr:rowOff>0</xdr:rowOff>
    </xdr:to>
    <xdr:pic>
      <xdr:nvPicPr>
        <xdr:cNvPr id="2579" name="QRcodePicture94">
          <a:extLst>
            <a:ext uri="{FF2B5EF4-FFF2-40B4-BE49-F238E27FC236}">
              <a16:creationId xmlns:a16="http://schemas.microsoft.com/office/drawing/2014/main" id="{00000000-0008-0000-0000-0000130A0000}"/>
            </a:ext>
          </a:extLst>
        </xdr:cNvPr>
        <xdr:cNvPicPr>
          <a:picLocks/>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22579013" y="105346500"/>
          <a:ext cx="1143000" cy="1143000"/>
        </a:xfrm>
        <a:prstGeom prst="rect">
          <a:avLst/>
        </a:prstGeom>
      </xdr:spPr>
    </xdr:pic>
    <xdr:clientData/>
  </xdr:twoCellAnchor>
  <xdr:twoCellAnchor editAs="oneCell">
    <xdr:from>
      <xdr:col>14</xdr:col>
      <xdr:colOff>52388</xdr:colOff>
      <xdr:row>94</xdr:row>
      <xdr:rowOff>0</xdr:rowOff>
    </xdr:from>
    <xdr:to>
      <xdr:col>14</xdr:col>
      <xdr:colOff>1195388</xdr:colOff>
      <xdr:row>95</xdr:row>
      <xdr:rowOff>0</xdr:rowOff>
    </xdr:to>
    <xdr:pic>
      <xdr:nvPicPr>
        <xdr:cNvPr id="2580" name="QRcodePicture95">
          <a:extLst>
            <a:ext uri="{FF2B5EF4-FFF2-40B4-BE49-F238E27FC236}">
              <a16:creationId xmlns:a16="http://schemas.microsoft.com/office/drawing/2014/main" id="{00000000-0008-0000-0000-0000140A0000}"/>
            </a:ext>
          </a:extLst>
        </xdr:cNvPr>
        <xdr:cNvPicPr>
          <a:picLocks/>
        </xdr:cNvPicPr>
      </xdr:nvPicPr>
      <xdr:blipFill>
        <a:blip xmlns:r="http://schemas.openxmlformats.org/officeDocument/2006/relationships" r:embed="rId94" cstate="print">
          <a:extLst>
            <a:ext uri="{28A0092B-C50C-407E-A947-70E740481C1C}">
              <a14:useLocalDpi xmlns:a14="http://schemas.microsoft.com/office/drawing/2010/main" val="0"/>
            </a:ext>
          </a:extLst>
        </a:blip>
        <a:stretch>
          <a:fillRect/>
        </a:stretch>
      </xdr:blipFill>
      <xdr:spPr>
        <a:xfrm>
          <a:off x="22579013" y="106489500"/>
          <a:ext cx="1143000" cy="1143000"/>
        </a:xfrm>
        <a:prstGeom prst="rect">
          <a:avLst/>
        </a:prstGeom>
      </xdr:spPr>
    </xdr:pic>
    <xdr:clientData/>
  </xdr:twoCellAnchor>
  <xdr:twoCellAnchor editAs="oneCell">
    <xdr:from>
      <xdr:col>14</xdr:col>
      <xdr:colOff>52388</xdr:colOff>
      <xdr:row>95</xdr:row>
      <xdr:rowOff>0</xdr:rowOff>
    </xdr:from>
    <xdr:to>
      <xdr:col>14</xdr:col>
      <xdr:colOff>1195388</xdr:colOff>
      <xdr:row>96</xdr:row>
      <xdr:rowOff>0</xdr:rowOff>
    </xdr:to>
    <xdr:pic>
      <xdr:nvPicPr>
        <xdr:cNvPr id="2581" name="QRcodePicture96">
          <a:extLst>
            <a:ext uri="{FF2B5EF4-FFF2-40B4-BE49-F238E27FC236}">
              <a16:creationId xmlns:a16="http://schemas.microsoft.com/office/drawing/2014/main" id="{00000000-0008-0000-0000-0000150A0000}"/>
            </a:ext>
          </a:extLst>
        </xdr:cNvPr>
        <xdr:cNvPicPr>
          <a:picLocks/>
        </xdr:cNvPicPr>
      </xdr:nvPicPr>
      <xdr:blipFill>
        <a:blip xmlns:r="http://schemas.openxmlformats.org/officeDocument/2006/relationships" r:embed="rId95" cstate="print">
          <a:extLst>
            <a:ext uri="{28A0092B-C50C-407E-A947-70E740481C1C}">
              <a14:useLocalDpi xmlns:a14="http://schemas.microsoft.com/office/drawing/2010/main" val="0"/>
            </a:ext>
          </a:extLst>
        </a:blip>
        <a:stretch>
          <a:fillRect/>
        </a:stretch>
      </xdr:blipFill>
      <xdr:spPr>
        <a:xfrm>
          <a:off x="22579013" y="107632500"/>
          <a:ext cx="1143000" cy="1143000"/>
        </a:xfrm>
        <a:prstGeom prst="rect">
          <a:avLst/>
        </a:prstGeom>
      </xdr:spPr>
    </xdr:pic>
    <xdr:clientData/>
  </xdr:twoCellAnchor>
  <xdr:twoCellAnchor editAs="oneCell">
    <xdr:from>
      <xdr:col>14</xdr:col>
      <xdr:colOff>52388</xdr:colOff>
      <xdr:row>96</xdr:row>
      <xdr:rowOff>0</xdr:rowOff>
    </xdr:from>
    <xdr:to>
      <xdr:col>14</xdr:col>
      <xdr:colOff>1195388</xdr:colOff>
      <xdr:row>97</xdr:row>
      <xdr:rowOff>0</xdr:rowOff>
    </xdr:to>
    <xdr:pic>
      <xdr:nvPicPr>
        <xdr:cNvPr id="2582" name="QRcodePicture97">
          <a:extLst>
            <a:ext uri="{FF2B5EF4-FFF2-40B4-BE49-F238E27FC236}">
              <a16:creationId xmlns:a16="http://schemas.microsoft.com/office/drawing/2014/main" id="{00000000-0008-0000-0000-0000160A0000}"/>
            </a:ext>
          </a:extLst>
        </xdr:cNvPr>
        <xdr:cNvPicPr>
          <a:picLocks/>
        </xdr:cNvPicPr>
      </xdr:nvPicPr>
      <xdr:blipFill>
        <a:blip xmlns:r="http://schemas.openxmlformats.org/officeDocument/2006/relationships" r:embed="rId96" cstate="print">
          <a:extLst>
            <a:ext uri="{28A0092B-C50C-407E-A947-70E740481C1C}">
              <a14:useLocalDpi xmlns:a14="http://schemas.microsoft.com/office/drawing/2010/main" val="0"/>
            </a:ext>
          </a:extLst>
        </a:blip>
        <a:stretch>
          <a:fillRect/>
        </a:stretch>
      </xdr:blipFill>
      <xdr:spPr>
        <a:xfrm>
          <a:off x="22579013" y="108775500"/>
          <a:ext cx="1143000" cy="1143000"/>
        </a:xfrm>
        <a:prstGeom prst="rect">
          <a:avLst/>
        </a:prstGeom>
      </xdr:spPr>
    </xdr:pic>
    <xdr:clientData/>
  </xdr:twoCellAnchor>
  <xdr:twoCellAnchor editAs="oneCell">
    <xdr:from>
      <xdr:col>14</xdr:col>
      <xdr:colOff>52388</xdr:colOff>
      <xdr:row>97</xdr:row>
      <xdr:rowOff>0</xdr:rowOff>
    </xdr:from>
    <xdr:to>
      <xdr:col>14</xdr:col>
      <xdr:colOff>1195388</xdr:colOff>
      <xdr:row>98</xdr:row>
      <xdr:rowOff>0</xdr:rowOff>
    </xdr:to>
    <xdr:pic>
      <xdr:nvPicPr>
        <xdr:cNvPr id="2583" name="QRcodePicture98">
          <a:extLst>
            <a:ext uri="{FF2B5EF4-FFF2-40B4-BE49-F238E27FC236}">
              <a16:creationId xmlns:a16="http://schemas.microsoft.com/office/drawing/2014/main" id="{00000000-0008-0000-0000-0000170A0000}"/>
            </a:ext>
          </a:extLst>
        </xdr:cNvPr>
        <xdr:cNvPicPr>
          <a:picLocks/>
        </xdr:cNvPicPr>
      </xdr:nvPicPr>
      <xdr:blipFill>
        <a:blip xmlns:r="http://schemas.openxmlformats.org/officeDocument/2006/relationships" r:embed="rId97" cstate="print">
          <a:extLst>
            <a:ext uri="{28A0092B-C50C-407E-A947-70E740481C1C}">
              <a14:useLocalDpi xmlns:a14="http://schemas.microsoft.com/office/drawing/2010/main" val="0"/>
            </a:ext>
          </a:extLst>
        </a:blip>
        <a:stretch>
          <a:fillRect/>
        </a:stretch>
      </xdr:blipFill>
      <xdr:spPr>
        <a:xfrm>
          <a:off x="22579013" y="109918500"/>
          <a:ext cx="1143000" cy="1143000"/>
        </a:xfrm>
        <a:prstGeom prst="rect">
          <a:avLst/>
        </a:prstGeom>
      </xdr:spPr>
    </xdr:pic>
    <xdr:clientData/>
  </xdr:twoCellAnchor>
  <xdr:twoCellAnchor editAs="oneCell">
    <xdr:from>
      <xdr:col>14</xdr:col>
      <xdr:colOff>52388</xdr:colOff>
      <xdr:row>98</xdr:row>
      <xdr:rowOff>0</xdr:rowOff>
    </xdr:from>
    <xdr:to>
      <xdr:col>14</xdr:col>
      <xdr:colOff>1195388</xdr:colOff>
      <xdr:row>99</xdr:row>
      <xdr:rowOff>0</xdr:rowOff>
    </xdr:to>
    <xdr:pic>
      <xdr:nvPicPr>
        <xdr:cNvPr id="2584" name="QRcodePicture99">
          <a:extLst>
            <a:ext uri="{FF2B5EF4-FFF2-40B4-BE49-F238E27FC236}">
              <a16:creationId xmlns:a16="http://schemas.microsoft.com/office/drawing/2014/main" id="{00000000-0008-0000-0000-0000180A0000}"/>
            </a:ext>
          </a:extLst>
        </xdr:cNvPr>
        <xdr:cNvPicPr>
          <a:picLocks/>
        </xdr:cNvPicPr>
      </xdr:nvPicPr>
      <xdr:blipFill>
        <a:blip xmlns:r="http://schemas.openxmlformats.org/officeDocument/2006/relationships" r:embed="rId98" cstate="print">
          <a:extLst>
            <a:ext uri="{28A0092B-C50C-407E-A947-70E740481C1C}">
              <a14:useLocalDpi xmlns:a14="http://schemas.microsoft.com/office/drawing/2010/main" val="0"/>
            </a:ext>
          </a:extLst>
        </a:blip>
        <a:stretch>
          <a:fillRect/>
        </a:stretch>
      </xdr:blipFill>
      <xdr:spPr>
        <a:xfrm>
          <a:off x="22579013" y="111061500"/>
          <a:ext cx="1143000" cy="1143000"/>
        </a:xfrm>
        <a:prstGeom prst="rect">
          <a:avLst/>
        </a:prstGeom>
      </xdr:spPr>
    </xdr:pic>
    <xdr:clientData/>
  </xdr:twoCellAnchor>
  <xdr:twoCellAnchor editAs="oneCell">
    <xdr:from>
      <xdr:col>14</xdr:col>
      <xdr:colOff>52388</xdr:colOff>
      <xdr:row>99</xdr:row>
      <xdr:rowOff>0</xdr:rowOff>
    </xdr:from>
    <xdr:to>
      <xdr:col>14</xdr:col>
      <xdr:colOff>1195388</xdr:colOff>
      <xdr:row>100</xdr:row>
      <xdr:rowOff>0</xdr:rowOff>
    </xdr:to>
    <xdr:pic>
      <xdr:nvPicPr>
        <xdr:cNvPr id="2585" name="QRcodePicture100">
          <a:extLst>
            <a:ext uri="{FF2B5EF4-FFF2-40B4-BE49-F238E27FC236}">
              <a16:creationId xmlns:a16="http://schemas.microsoft.com/office/drawing/2014/main" id="{00000000-0008-0000-0000-0000190A0000}"/>
            </a:ext>
          </a:extLst>
        </xdr:cNvPr>
        <xdr:cNvPicPr>
          <a:picLocks/>
        </xdr:cNvPicPr>
      </xdr:nvPicPr>
      <xdr:blipFill>
        <a:blip xmlns:r="http://schemas.openxmlformats.org/officeDocument/2006/relationships" r:embed="rId99" cstate="print">
          <a:extLst>
            <a:ext uri="{28A0092B-C50C-407E-A947-70E740481C1C}">
              <a14:useLocalDpi xmlns:a14="http://schemas.microsoft.com/office/drawing/2010/main" val="0"/>
            </a:ext>
          </a:extLst>
        </a:blip>
        <a:stretch>
          <a:fillRect/>
        </a:stretch>
      </xdr:blipFill>
      <xdr:spPr>
        <a:xfrm>
          <a:off x="22579013" y="112204500"/>
          <a:ext cx="1143000" cy="1143000"/>
        </a:xfrm>
        <a:prstGeom prst="rect">
          <a:avLst/>
        </a:prstGeom>
      </xdr:spPr>
    </xdr:pic>
    <xdr:clientData/>
  </xdr:twoCellAnchor>
  <xdr:twoCellAnchor editAs="oneCell">
    <xdr:from>
      <xdr:col>14</xdr:col>
      <xdr:colOff>52388</xdr:colOff>
      <xdr:row>100</xdr:row>
      <xdr:rowOff>0</xdr:rowOff>
    </xdr:from>
    <xdr:to>
      <xdr:col>14</xdr:col>
      <xdr:colOff>1195388</xdr:colOff>
      <xdr:row>101</xdr:row>
      <xdr:rowOff>0</xdr:rowOff>
    </xdr:to>
    <xdr:pic>
      <xdr:nvPicPr>
        <xdr:cNvPr id="2586" name="QRcodePicture101">
          <a:extLst>
            <a:ext uri="{FF2B5EF4-FFF2-40B4-BE49-F238E27FC236}">
              <a16:creationId xmlns:a16="http://schemas.microsoft.com/office/drawing/2014/main" id="{00000000-0008-0000-0000-00001A0A0000}"/>
            </a:ext>
          </a:extLst>
        </xdr:cNvPr>
        <xdr:cNvPicPr>
          <a:picLocks/>
        </xdr:cNvPicPr>
      </xdr:nvPicPr>
      <xdr:blipFill>
        <a:blip xmlns:r="http://schemas.openxmlformats.org/officeDocument/2006/relationships" r:embed="rId100" cstate="print">
          <a:extLst>
            <a:ext uri="{28A0092B-C50C-407E-A947-70E740481C1C}">
              <a14:useLocalDpi xmlns:a14="http://schemas.microsoft.com/office/drawing/2010/main" val="0"/>
            </a:ext>
          </a:extLst>
        </a:blip>
        <a:stretch>
          <a:fillRect/>
        </a:stretch>
      </xdr:blipFill>
      <xdr:spPr>
        <a:xfrm>
          <a:off x="22579013" y="113347500"/>
          <a:ext cx="1143000" cy="1143000"/>
        </a:xfrm>
        <a:prstGeom prst="rect">
          <a:avLst/>
        </a:prstGeom>
      </xdr:spPr>
    </xdr:pic>
    <xdr:clientData/>
  </xdr:twoCellAnchor>
  <xdr:twoCellAnchor editAs="oneCell">
    <xdr:from>
      <xdr:col>14</xdr:col>
      <xdr:colOff>52388</xdr:colOff>
      <xdr:row>101</xdr:row>
      <xdr:rowOff>0</xdr:rowOff>
    </xdr:from>
    <xdr:to>
      <xdr:col>14</xdr:col>
      <xdr:colOff>1195388</xdr:colOff>
      <xdr:row>102</xdr:row>
      <xdr:rowOff>0</xdr:rowOff>
    </xdr:to>
    <xdr:pic>
      <xdr:nvPicPr>
        <xdr:cNvPr id="2587" name="QRcodePicture102">
          <a:extLst>
            <a:ext uri="{FF2B5EF4-FFF2-40B4-BE49-F238E27FC236}">
              <a16:creationId xmlns:a16="http://schemas.microsoft.com/office/drawing/2014/main" id="{00000000-0008-0000-0000-00001B0A0000}"/>
            </a:ext>
          </a:extLst>
        </xdr:cNvPr>
        <xdr:cNvPicPr>
          <a:picLocks/>
        </xdr:cNvPicPr>
      </xdr:nvPicPr>
      <xdr:blipFill>
        <a:blip xmlns:r="http://schemas.openxmlformats.org/officeDocument/2006/relationships" r:embed="rId101" cstate="print">
          <a:extLst>
            <a:ext uri="{28A0092B-C50C-407E-A947-70E740481C1C}">
              <a14:useLocalDpi xmlns:a14="http://schemas.microsoft.com/office/drawing/2010/main" val="0"/>
            </a:ext>
          </a:extLst>
        </a:blip>
        <a:stretch>
          <a:fillRect/>
        </a:stretch>
      </xdr:blipFill>
      <xdr:spPr>
        <a:xfrm>
          <a:off x="22579013" y="114490500"/>
          <a:ext cx="1143000" cy="1143000"/>
        </a:xfrm>
        <a:prstGeom prst="rect">
          <a:avLst/>
        </a:prstGeom>
      </xdr:spPr>
    </xdr:pic>
    <xdr:clientData/>
  </xdr:twoCellAnchor>
  <xdr:twoCellAnchor editAs="oneCell">
    <xdr:from>
      <xdr:col>14</xdr:col>
      <xdr:colOff>52388</xdr:colOff>
      <xdr:row>102</xdr:row>
      <xdr:rowOff>0</xdr:rowOff>
    </xdr:from>
    <xdr:to>
      <xdr:col>14</xdr:col>
      <xdr:colOff>1195388</xdr:colOff>
      <xdr:row>103</xdr:row>
      <xdr:rowOff>0</xdr:rowOff>
    </xdr:to>
    <xdr:pic>
      <xdr:nvPicPr>
        <xdr:cNvPr id="2588" name="QRcodePicture103">
          <a:extLst>
            <a:ext uri="{FF2B5EF4-FFF2-40B4-BE49-F238E27FC236}">
              <a16:creationId xmlns:a16="http://schemas.microsoft.com/office/drawing/2014/main" id="{00000000-0008-0000-0000-00001C0A0000}"/>
            </a:ext>
          </a:extLst>
        </xdr:cNvPr>
        <xdr:cNvPicPr>
          <a:picLocks/>
        </xdr:cNvPicPr>
      </xdr:nvPicPr>
      <xdr:blipFill>
        <a:blip xmlns:r="http://schemas.openxmlformats.org/officeDocument/2006/relationships" r:embed="rId102" cstate="print">
          <a:extLst>
            <a:ext uri="{28A0092B-C50C-407E-A947-70E740481C1C}">
              <a14:useLocalDpi xmlns:a14="http://schemas.microsoft.com/office/drawing/2010/main" val="0"/>
            </a:ext>
          </a:extLst>
        </a:blip>
        <a:stretch>
          <a:fillRect/>
        </a:stretch>
      </xdr:blipFill>
      <xdr:spPr>
        <a:xfrm>
          <a:off x="22579013" y="115633500"/>
          <a:ext cx="1143000" cy="1143000"/>
        </a:xfrm>
        <a:prstGeom prst="rect">
          <a:avLst/>
        </a:prstGeom>
      </xdr:spPr>
    </xdr:pic>
    <xdr:clientData/>
  </xdr:twoCellAnchor>
  <xdr:twoCellAnchor editAs="oneCell">
    <xdr:from>
      <xdr:col>14</xdr:col>
      <xdr:colOff>52388</xdr:colOff>
      <xdr:row>103</xdr:row>
      <xdr:rowOff>0</xdr:rowOff>
    </xdr:from>
    <xdr:to>
      <xdr:col>14</xdr:col>
      <xdr:colOff>1195388</xdr:colOff>
      <xdr:row>104</xdr:row>
      <xdr:rowOff>0</xdr:rowOff>
    </xdr:to>
    <xdr:pic>
      <xdr:nvPicPr>
        <xdr:cNvPr id="2589" name="QRcodePicture104">
          <a:extLst>
            <a:ext uri="{FF2B5EF4-FFF2-40B4-BE49-F238E27FC236}">
              <a16:creationId xmlns:a16="http://schemas.microsoft.com/office/drawing/2014/main" id="{00000000-0008-0000-0000-00001D0A0000}"/>
            </a:ext>
          </a:extLst>
        </xdr:cNvPr>
        <xdr:cNvPicPr>
          <a:picLocks/>
        </xdr:cNvPicPr>
      </xdr:nvPicPr>
      <xdr:blipFill>
        <a:blip xmlns:r="http://schemas.openxmlformats.org/officeDocument/2006/relationships" r:embed="rId103" cstate="print">
          <a:extLst>
            <a:ext uri="{28A0092B-C50C-407E-A947-70E740481C1C}">
              <a14:useLocalDpi xmlns:a14="http://schemas.microsoft.com/office/drawing/2010/main" val="0"/>
            </a:ext>
          </a:extLst>
        </a:blip>
        <a:stretch>
          <a:fillRect/>
        </a:stretch>
      </xdr:blipFill>
      <xdr:spPr>
        <a:xfrm>
          <a:off x="22579013" y="116776500"/>
          <a:ext cx="1143000" cy="1143000"/>
        </a:xfrm>
        <a:prstGeom prst="rect">
          <a:avLst/>
        </a:prstGeom>
      </xdr:spPr>
    </xdr:pic>
    <xdr:clientData/>
  </xdr:twoCellAnchor>
  <xdr:twoCellAnchor editAs="oneCell">
    <xdr:from>
      <xdr:col>14</xdr:col>
      <xdr:colOff>52388</xdr:colOff>
      <xdr:row>104</xdr:row>
      <xdr:rowOff>0</xdr:rowOff>
    </xdr:from>
    <xdr:to>
      <xdr:col>14</xdr:col>
      <xdr:colOff>1195388</xdr:colOff>
      <xdr:row>105</xdr:row>
      <xdr:rowOff>0</xdr:rowOff>
    </xdr:to>
    <xdr:pic>
      <xdr:nvPicPr>
        <xdr:cNvPr id="2590" name="QRcodePicture105">
          <a:extLst>
            <a:ext uri="{FF2B5EF4-FFF2-40B4-BE49-F238E27FC236}">
              <a16:creationId xmlns:a16="http://schemas.microsoft.com/office/drawing/2014/main" id="{00000000-0008-0000-0000-00001E0A0000}"/>
            </a:ext>
          </a:extLst>
        </xdr:cNvPr>
        <xdr:cNvPicPr>
          <a:picLocks/>
        </xdr:cNvPicPr>
      </xdr:nvPicPr>
      <xdr:blipFill>
        <a:blip xmlns:r="http://schemas.openxmlformats.org/officeDocument/2006/relationships" r:embed="rId104" cstate="print">
          <a:extLst>
            <a:ext uri="{28A0092B-C50C-407E-A947-70E740481C1C}">
              <a14:useLocalDpi xmlns:a14="http://schemas.microsoft.com/office/drawing/2010/main" val="0"/>
            </a:ext>
          </a:extLst>
        </a:blip>
        <a:stretch>
          <a:fillRect/>
        </a:stretch>
      </xdr:blipFill>
      <xdr:spPr>
        <a:xfrm>
          <a:off x="22579013" y="117919500"/>
          <a:ext cx="1143000" cy="1143000"/>
        </a:xfrm>
        <a:prstGeom prst="rect">
          <a:avLst/>
        </a:prstGeom>
      </xdr:spPr>
    </xdr:pic>
    <xdr:clientData/>
  </xdr:twoCellAnchor>
  <xdr:twoCellAnchor editAs="oneCell">
    <xdr:from>
      <xdr:col>14</xdr:col>
      <xdr:colOff>52388</xdr:colOff>
      <xdr:row>105</xdr:row>
      <xdr:rowOff>0</xdr:rowOff>
    </xdr:from>
    <xdr:to>
      <xdr:col>14</xdr:col>
      <xdr:colOff>1195388</xdr:colOff>
      <xdr:row>106</xdr:row>
      <xdr:rowOff>0</xdr:rowOff>
    </xdr:to>
    <xdr:pic>
      <xdr:nvPicPr>
        <xdr:cNvPr id="2591" name="QRcodePicture106">
          <a:extLst>
            <a:ext uri="{FF2B5EF4-FFF2-40B4-BE49-F238E27FC236}">
              <a16:creationId xmlns:a16="http://schemas.microsoft.com/office/drawing/2014/main" id="{00000000-0008-0000-0000-00001F0A0000}"/>
            </a:ext>
          </a:extLst>
        </xdr:cNvPr>
        <xdr:cNvPicPr>
          <a:picLocks/>
        </xdr:cNvPicPr>
      </xdr:nvPicPr>
      <xdr:blipFill>
        <a:blip xmlns:r="http://schemas.openxmlformats.org/officeDocument/2006/relationships" r:embed="rId105" cstate="print">
          <a:extLst>
            <a:ext uri="{28A0092B-C50C-407E-A947-70E740481C1C}">
              <a14:useLocalDpi xmlns:a14="http://schemas.microsoft.com/office/drawing/2010/main" val="0"/>
            </a:ext>
          </a:extLst>
        </a:blip>
        <a:stretch>
          <a:fillRect/>
        </a:stretch>
      </xdr:blipFill>
      <xdr:spPr>
        <a:xfrm>
          <a:off x="22579013" y="119062500"/>
          <a:ext cx="1143000" cy="1143000"/>
        </a:xfrm>
        <a:prstGeom prst="rect">
          <a:avLst/>
        </a:prstGeom>
      </xdr:spPr>
    </xdr:pic>
    <xdr:clientData/>
  </xdr:twoCellAnchor>
  <xdr:twoCellAnchor editAs="oneCell">
    <xdr:from>
      <xdr:col>14</xdr:col>
      <xdr:colOff>52388</xdr:colOff>
      <xdr:row>106</xdr:row>
      <xdr:rowOff>0</xdr:rowOff>
    </xdr:from>
    <xdr:to>
      <xdr:col>14</xdr:col>
      <xdr:colOff>1195388</xdr:colOff>
      <xdr:row>107</xdr:row>
      <xdr:rowOff>0</xdr:rowOff>
    </xdr:to>
    <xdr:pic>
      <xdr:nvPicPr>
        <xdr:cNvPr id="6816" name="QRcodePicture107">
          <a:extLst>
            <a:ext uri="{FF2B5EF4-FFF2-40B4-BE49-F238E27FC236}">
              <a16:creationId xmlns:a16="http://schemas.microsoft.com/office/drawing/2014/main" id="{00000000-0008-0000-0000-0000A01A0000}"/>
            </a:ext>
          </a:extLst>
        </xdr:cNvPr>
        <xdr:cNvPicPr>
          <a:picLocks/>
        </xdr:cNvPicPr>
      </xdr:nvPicPr>
      <xdr:blipFill>
        <a:blip xmlns:r="http://schemas.openxmlformats.org/officeDocument/2006/relationships" r:embed="rId106" cstate="print">
          <a:extLst>
            <a:ext uri="{28A0092B-C50C-407E-A947-70E740481C1C}">
              <a14:useLocalDpi xmlns:a14="http://schemas.microsoft.com/office/drawing/2010/main" val="0"/>
            </a:ext>
          </a:extLst>
        </a:blip>
        <a:stretch>
          <a:fillRect/>
        </a:stretch>
      </xdr:blipFill>
      <xdr:spPr>
        <a:xfrm>
          <a:off x="22579013" y="120205500"/>
          <a:ext cx="1143000" cy="1143000"/>
        </a:xfrm>
        <a:prstGeom prst="rect">
          <a:avLst/>
        </a:prstGeom>
      </xdr:spPr>
    </xdr:pic>
    <xdr:clientData/>
  </xdr:twoCellAnchor>
  <xdr:twoCellAnchor editAs="oneCell">
    <xdr:from>
      <xdr:col>14</xdr:col>
      <xdr:colOff>52388</xdr:colOff>
      <xdr:row>107</xdr:row>
      <xdr:rowOff>0</xdr:rowOff>
    </xdr:from>
    <xdr:to>
      <xdr:col>14</xdr:col>
      <xdr:colOff>1195388</xdr:colOff>
      <xdr:row>108</xdr:row>
      <xdr:rowOff>0</xdr:rowOff>
    </xdr:to>
    <xdr:pic>
      <xdr:nvPicPr>
        <xdr:cNvPr id="6817" name="QRcodePicture108">
          <a:extLst>
            <a:ext uri="{FF2B5EF4-FFF2-40B4-BE49-F238E27FC236}">
              <a16:creationId xmlns:a16="http://schemas.microsoft.com/office/drawing/2014/main" id="{00000000-0008-0000-0000-0000A11A0000}"/>
            </a:ext>
          </a:extLst>
        </xdr:cNvPr>
        <xdr:cNvPicPr>
          <a:picLocks/>
        </xdr:cNvPicPr>
      </xdr:nvPicPr>
      <xdr:blipFill>
        <a:blip xmlns:r="http://schemas.openxmlformats.org/officeDocument/2006/relationships" r:embed="rId107" cstate="print">
          <a:extLst>
            <a:ext uri="{28A0092B-C50C-407E-A947-70E740481C1C}">
              <a14:useLocalDpi xmlns:a14="http://schemas.microsoft.com/office/drawing/2010/main" val="0"/>
            </a:ext>
          </a:extLst>
        </a:blip>
        <a:stretch>
          <a:fillRect/>
        </a:stretch>
      </xdr:blipFill>
      <xdr:spPr>
        <a:xfrm>
          <a:off x="22579013" y="121348500"/>
          <a:ext cx="1143000" cy="1143000"/>
        </a:xfrm>
        <a:prstGeom prst="rect">
          <a:avLst/>
        </a:prstGeom>
      </xdr:spPr>
    </xdr:pic>
    <xdr:clientData/>
  </xdr:twoCellAnchor>
  <xdr:twoCellAnchor editAs="oneCell">
    <xdr:from>
      <xdr:col>14</xdr:col>
      <xdr:colOff>52388</xdr:colOff>
      <xdr:row>108</xdr:row>
      <xdr:rowOff>0</xdr:rowOff>
    </xdr:from>
    <xdr:to>
      <xdr:col>14</xdr:col>
      <xdr:colOff>1195388</xdr:colOff>
      <xdr:row>109</xdr:row>
      <xdr:rowOff>0</xdr:rowOff>
    </xdr:to>
    <xdr:pic>
      <xdr:nvPicPr>
        <xdr:cNvPr id="6818" name="QRcodePicture109">
          <a:extLst>
            <a:ext uri="{FF2B5EF4-FFF2-40B4-BE49-F238E27FC236}">
              <a16:creationId xmlns:a16="http://schemas.microsoft.com/office/drawing/2014/main" id="{00000000-0008-0000-0000-0000A21A0000}"/>
            </a:ext>
          </a:extLst>
        </xdr:cNvPr>
        <xdr:cNvPicPr>
          <a:picLocks/>
        </xdr:cNvPicPr>
      </xdr:nvPicPr>
      <xdr:blipFill>
        <a:blip xmlns:r="http://schemas.openxmlformats.org/officeDocument/2006/relationships" r:embed="rId108" cstate="print">
          <a:extLst>
            <a:ext uri="{28A0092B-C50C-407E-A947-70E740481C1C}">
              <a14:useLocalDpi xmlns:a14="http://schemas.microsoft.com/office/drawing/2010/main" val="0"/>
            </a:ext>
          </a:extLst>
        </a:blip>
        <a:stretch>
          <a:fillRect/>
        </a:stretch>
      </xdr:blipFill>
      <xdr:spPr>
        <a:xfrm>
          <a:off x="22579013" y="122491500"/>
          <a:ext cx="1143000" cy="1143000"/>
        </a:xfrm>
        <a:prstGeom prst="rect">
          <a:avLst/>
        </a:prstGeom>
      </xdr:spPr>
    </xdr:pic>
    <xdr:clientData/>
  </xdr:twoCellAnchor>
  <xdr:twoCellAnchor editAs="oneCell">
    <xdr:from>
      <xdr:col>12</xdr:col>
      <xdr:colOff>0</xdr:colOff>
      <xdr:row>1</xdr:row>
      <xdr:rowOff>0</xdr:rowOff>
    </xdr:from>
    <xdr:to>
      <xdr:col>13</xdr:col>
      <xdr:colOff>0</xdr:colOff>
      <xdr:row>2</xdr:row>
      <xdr:rowOff>0</xdr:rowOff>
    </xdr:to>
    <xdr:pic>
      <xdr:nvPicPr>
        <xdr:cNvPr id="6819" name="EAN13Picture2">
          <a:extLst>
            <a:ext uri="{FF2B5EF4-FFF2-40B4-BE49-F238E27FC236}">
              <a16:creationId xmlns:a16="http://schemas.microsoft.com/office/drawing/2014/main" id="{00000000-0008-0000-0000-0000A31A0000}"/>
            </a:ext>
          </a:extLst>
        </xdr:cNvPr>
        <xdr:cNvPicPr>
          <a:picLocks/>
        </xdr:cNvPicPr>
      </xdr:nvPicPr>
      <xdr:blipFill>
        <a:blip xmlns:r="http://schemas.openxmlformats.org/officeDocument/2006/relationships" r:embed="rId109" cstate="print">
          <a:extLst>
            <a:ext uri="{28A0092B-C50C-407E-A947-70E740481C1C}">
              <a14:useLocalDpi xmlns:a14="http://schemas.microsoft.com/office/drawing/2010/main" val="0"/>
            </a:ext>
          </a:extLst>
        </a:blip>
        <a:stretch>
          <a:fillRect/>
        </a:stretch>
      </xdr:blipFill>
      <xdr:spPr>
        <a:xfrm>
          <a:off x="18211800" y="190500"/>
          <a:ext cx="1762125" cy="1143000"/>
        </a:xfrm>
        <a:prstGeom prst="rect">
          <a:avLst/>
        </a:prstGeom>
      </xdr:spPr>
    </xdr:pic>
    <xdr:clientData/>
  </xdr:twoCellAnchor>
  <xdr:twoCellAnchor editAs="oneCell">
    <xdr:from>
      <xdr:col>12</xdr:col>
      <xdr:colOff>0</xdr:colOff>
      <xdr:row>2</xdr:row>
      <xdr:rowOff>0</xdr:rowOff>
    </xdr:from>
    <xdr:to>
      <xdr:col>13</xdr:col>
      <xdr:colOff>0</xdr:colOff>
      <xdr:row>3</xdr:row>
      <xdr:rowOff>0</xdr:rowOff>
    </xdr:to>
    <xdr:pic>
      <xdr:nvPicPr>
        <xdr:cNvPr id="6820" name="EAN13Picture3">
          <a:extLst>
            <a:ext uri="{FF2B5EF4-FFF2-40B4-BE49-F238E27FC236}">
              <a16:creationId xmlns:a16="http://schemas.microsoft.com/office/drawing/2014/main" id="{00000000-0008-0000-0000-0000A41A0000}"/>
            </a:ext>
          </a:extLst>
        </xdr:cNvPr>
        <xdr:cNvPicPr>
          <a:picLocks/>
        </xdr:cNvPicPr>
      </xdr:nvPicPr>
      <xdr:blipFill>
        <a:blip xmlns:r="http://schemas.openxmlformats.org/officeDocument/2006/relationships" r:embed="rId110" cstate="print">
          <a:extLst>
            <a:ext uri="{28A0092B-C50C-407E-A947-70E740481C1C}">
              <a14:useLocalDpi xmlns:a14="http://schemas.microsoft.com/office/drawing/2010/main" val="0"/>
            </a:ext>
          </a:extLst>
        </a:blip>
        <a:stretch>
          <a:fillRect/>
        </a:stretch>
      </xdr:blipFill>
      <xdr:spPr>
        <a:xfrm>
          <a:off x="18211800" y="1333500"/>
          <a:ext cx="1762125" cy="1143000"/>
        </a:xfrm>
        <a:prstGeom prst="rect">
          <a:avLst/>
        </a:prstGeom>
      </xdr:spPr>
    </xdr:pic>
    <xdr:clientData/>
  </xdr:twoCellAnchor>
  <xdr:twoCellAnchor editAs="oneCell">
    <xdr:from>
      <xdr:col>12</xdr:col>
      <xdr:colOff>0</xdr:colOff>
      <xdr:row>3</xdr:row>
      <xdr:rowOff>0</xdr:rowOff>
    </xdr:from>
    <xdr:to>
      <xdr:col>13</xdr:col>
      <xdr:colOff>0</xdr:colOff>
      <xdr:row>4</xdr:row>
      <xdr:rowOff>0</xdr:rowOff>
    </xdr:to>
    <xdr:pic>
      <xdr:nvPicPr>
        <xdr:cNvPr id="6821" name="EAN13Picture4">
          <a:extLst>
            <a:ext uri="{FF2B5EF4-FFF2-40B4-BE49-F238E27FC236}">
              <a16:creationId xmlns:a16="http://schemas.microsoft.com/office/drawing/2014/main" id="{00000000-0008-0000-0000-0000A51A0000}"/>
            </a:ext>
          </a:extLst>
        </xdr:cNvPr>
        <xdr:cNvPicPr>
          <a:picLocks/>
        </xdr:cNvPicPr>
      </xdr:nvPicPr>
      <xdr:blipFill>
        <a:blip xmlns:r="http://schemas.openxmlformats.org/officeDocument/2006/relationships" r:embed="rId111" cstate="print">
          <a:extLst>
            <a:ext uri="{28A0092B-C50C-407E-A947-70E740481C1C}">
              <a14:useLocalDpi xmlns:a14="http://schemas.microsoft.com/office/drawing/2010/main" val="0"/>
            </a:ext>
          </a:extLst>
        </a:blip>
        <a:stretch>
          <a:fillRect/>
        </a:stretch>
      </xdr:blipFill>
      <xdr:spPr>
        <a:xfrm>
          <a:off x="18211800" y="2476500"/>
          <a:ext cx="1762125" cy="1143000"/>
        </a:xfrm>
        <a:prstGeom prst="rect">
          <a:avLst/>
        </a:prstGeom>
      </xdr:spPr>
    </xdr:pic>
    <xdr:clientData/>
  </xdr:twoCellAnchor>
  <xdr:twoCellAnchor editAs="oneCell">
    <xdr:from>
      <xdr:col>12</xdr:col>
      <xdr:colOff>0</xdr:colOff>
      <xdr:row>4</xdr:row>
      <xdr:rowOff>0</xdr:rowOff>
    </xdr:from>
    <xdr:to>
      <xdr:col>13</xdr:col>
      <xdr:colOff>0</xdr:colOff>
      <xdr:row>5</xdr:row>
      <xdr:rowOff>0</xdr:rowOff>
    </xdr:to>
    <xdr:pic>
      <xdr:nvPicPr>
        <xdr:cNvPr id="6822" name="EAN13Picture5">
          <a:extLst>
            <a:ext uri="{FF2B5EF4-FFF2-40B4-BE49-F238E27FC236}">
              <a16:creationId xmlns:a16="http://schemas.microsoft.com/office/drawing/2014/main" id="{00000000-0008-0000-0000-0000A61A0000}"/>
            </a:ext>
          </a:extLst>
        </xdr:cNvPr>
        <xdr:cNvPicPr>
          <a:picLocks/>
        </xdr:cNvPicPr>
      </xdr:nvPicPr>
      <xdr:blipFill>
        <a:blip xmlns:r="http://schemas.openxmlformats.org/officeDocument/2006/relationships" r:embed="rId112" cstate="print">
          <a:extLst>
            <a:ext uri="{28A0092B-C50C-407E-A947-70E740481C1C}">
              <a14:useLocalDpi xmlns:a14="http://schemas.microsoft.com/office/drawing/2010/main" val="0"/>
            </a:ext>
          </a:extLst>
        </a:blip>
        <a:stretch>
          <a:fillRect/>
        </a:stretch>
      </xdr:blipFill>
      <xdr:spPr>
        <a:xfrm>
          <a:off x="18211800" y="3619500"/>
          <a:ext cx="1762125" cy="1143000"/>
        </a:xfrm>
        <a:prstGeom prst="rect">
          <a:avLst/>
        </a:prstGeom>
      </xdr:spPr>
    </xdr:pic>
    <xdr:clientData/>
  </xdr:twoCellAnchor>
  <xdr:twoCellAnchor editAs="oneCell">
    <xdr:from>
      <xdr:col>12</xdr:col>
      <xdr:colOff>0</xdr:colOff>
      <xdr:row>5</xdr:row>
      <xdr:rowOff>0</xdr:rowOff>
    </xdr:from>
    <xdr:to>
      <xdr:col>13</xdr:col>
      <xdr:colOff>0</xdr:colOff>
      <xdr:row>6</xdr:row>
      <xdr:rowOff>0</xdr:rowOff>
    </xdr:to>
    <xdr:pic>
      <xdr:nvPicPr>
        <xdr:cNvPr id="6823" name="EAN13Picture6">
          <a:extLst>
            <a:ext uri="{FF2B5EF4-FFF2-40B4-BE49-F238E27FC236}">
              <a16:creationId xmlns:a16="http://schemas.microsoft.com/office/drawing/2014/main" id="{00000000-0008-0000-0000-0000A71A0000}"/>
            </a:ext>
          </a:extLst>
        </xdr:cNvPr>
        <xdr:cNvPicPr>
          <a:picLocks/>
        </xdr:cNvPicPr>
      </xdr:nvPicPr>
      <xdr:blipFill>
        <a:blip xmlns:r="http://schemas.openxmlformats.org/officeDocument/2006/relationships" r:embed="rId113" cstate="print">
          <a:extLst>
            <a:ext uri="{28A0092B-C50C-407E-A947-70E740481C1C}">
              <a14:useLocalDpi xmlns:a14="http://schemas.microsoft.com/office/drawing/2010/main" val="0"/>
            </a:ext>
          </a:extLst>
        </a:blip>
        <a:stretch>
          <a:fillRect/>
        </a:stretch>
      </xdr:blipFill>
      <xdr:spPr>
        <a:xfrm>
          <a:off x="18211800" y="4762500"/>
          <a:ext cx="1762125" cy="1143000"/>
        </a:xfrm>
        <a:prstGeom prst="rect">
          <a:avLst/>
        </a:prstGeom>
      </xdr:spPr>
    </xdr:pic>
    <xdr:clientData/>
  </xdr:twoCellAnchor>
  <xdr:twoCellAnchor editAs="oneCell">
    <xdr:from>
      <xdr:col>12</xdr:col>
      <xdr:colOff>0</xdr:colOff>
      <xdr:row>6</xdr:row>
      <xdr:rowOff>0</xdr:rowOff>
    </xdr:from>
    <xdr:to>
      <xdr:col>13</xdr:col>
      <xdr:colOff>0</xdr:colOff>
      <xdr:row>7</xdr:row>
      <xdr:rowOff>0</xdr:rowOff>
    </xdr:to>
    <xdr:pic>
      <xdr:nvPicPr>
        <xdr:cNvPr id="6825" name="EAN13Picture7">
          <a:extLst>
            <a:ext uri="{FF2B5EF4-FFF2-40B4-BE49-F238E27FC236}">
              <a16:creationId xmlns:a16="http://schemas.microsoft.com/office/drawing/2014/main" id="{00000000-0008-0000-0000-0000A91A0000}"/>
            </a:ext>
          </a:extLst>
        </xdr:cNvPr>
        <xdr:cNvPicPr>
          <a:picLocks/>
        </xdr:cNvPicPr>
      </xdr:nvPicPr>
      <xdr:blipFill>
        <a:blip xmlns:r="http://schemas.openxmlformats.org/officeDocument/2006/relationships" r:embed="rId114" cstate="print">
          <a:extLst>
            <a:ext uri="{28A0092B-C50C-407E-A947-70E740481C1C}">
              <a14:useLocalDpi xmlns:a14="http://schemas.microsoft.com/office/drawing/2010/main" val="0"/>
            </a:ext>
          </a:extLst>
        </a:blip>
        <a:stretch>
          <a:fillRect/>
        </a:stretch>
      </xdr:blipFill>
      <xdr:spPr>
        <a:xfrm>
          <a:off x="18211800" y="5905500"/>
          <a:ext cx="1762125" cy="1143000"/>
        </a:xfrm>
        <a:prstGeom prst="rect">
          <a:avLst/>
        </a:prstGeom>
      </xdr:spPr>
    </xdr:pic>
    <xdr:clientData/>
  </xdr:twoCellAnchor>
  <xdr:twoCellAnchor editAs="oneCell">
    <xdr:from>
      <xdr:col>12</xdr:col>
      <xdr:colOff>0</xdr:colOff>
      <xdr:row>7</xdr:row>
      <xdr:rowOff>0</xdr:rowOff>
    </xdr:from>
    <xdr:to>
      <xdr:col>13</xdr:col>
      <xdr:colOff>0</xdr:colOff>
      <xdr:row>8</xdr:row>
      <xdr:rowOff>0</xdr:rowOff>
    </xdr:to>
    <xdr:pic>
      <xdr:nvPicPr>
        <xdr:cNvPr id="6827" name="EAN13Picture8">
          <a:extLst>
            <a:ext uri="{FF2B5EF4-FFF2-40B4-BE49-F238E27FC236}">
              <a16:creationId xmlns:a16="http://schemas.microsoft.com/office/drawing/2014/main" id="{00000000-0008-0000-0000-0000AB1A0000}"/>
            </a:ext>
          </a:extLst>
        </xdr:cNvPr>
        <xdr:cNvPicPr>
          <a:picLocks/>
        </xdr:cNvPicPr>
      </xdr:nvPicPr>
      <xdr:blipFill>
        <a:blip xmlns:r="http://schemas.openxmlformats.org/officeDocument/2006/relationships" r:embed="rId115" cstate="print">
          <a:extLst>
            <a:ext uri="{28A0092B-C50C-407E-A947-70E740481C1C}">
              <a14:useLocalDpi xmlns:a14="http://schemas.microsoft.com/office/drawing/2010/main" val="0"/>
            </a:ext>
          </a:extLst>
        </a:blip>
        <a:stretch>
          <a:fillRect/>
        </a:stretch>
      </xdr:blipFill>
      <xdr:spPr>
        <a:xfrm>
          <a:off x="18211800" y="7048500"/>
          <a:ext cx="1762125" cy="1143000"/>
        </a:xfrm>
        <a:prstGeom prst="rect">
          <a:avLst/>
        </a:prstGeom>
      </xdr:spPr>
    </xdr:pic>
    <xdr:clientData/>
  </xdr:twoCellAnchor>
  <xdr:twoCellAnchor editAs="oneCell">
    <xdr:from>
      <xdr:col>12</xdr:col>
      <xdr:colOff>0</xdr:colOff>
      <xdr:row>8</xdr:row>
      <xdr:rowOff>0</xdr:rowOff>
    </xdr:from>
    <xdr:to>
      <xdr:col>13</xdr:col>
      <xdr:colOff>0</xdr:colOff>
      <xdr:row>9</xdr:row>
      <xdr:rowOff>0</xdr:rowOff>
    </xdr:to>
    <xdr:pic>
      <xdr:nvPicPr>
        <xdr:cNvPr id="6829" name="EAN13Picture9">
          <a:extLst>
            <a:ext uri="{FF2B5EF4-FFF2-40B4-BE49-F238E27FC236}">
              <a16:creationId xmlns:a16="http://schemas.microsoft.com/office/drawing/2014/main" id="{00000000-0008-0000-0000-0000AD1A0000}"/>
            </a:ext>
          </a:extLst>
        </xdr:cNvPr>
        <xdr:cNvPicPr>
          <a:picLocks/>
        </xdr:cNvPicPr>
      </xdr:nvPicPr>
      <xdr:blipFill>
        <a:blip xmlns:r="http://schemas.openxmlformats.org/officeDocument/2006/relationships" r:embed="rId116" cstate="print">
          <a:extLst>
            <a:ext uri="{28A0092B-C50C-407E-A947-70E740481C1C}">
              <a14:useLocalDpi xmlns:a14="http://schemas.microsoft.com/office/drawing/2010/main" val="0"/>
            </a:ext>
          </a:extLst>
        </a:blip>
        <a:stretch>
          <a:fillRect/>
        </a:stretch>
      </xdr:blipFill>
      <xdr:spPr>
        <a:xfrm>
          <a:off x="18211800" y="8191500"/>
          <a:ext cx="1762125" cy="1143000"/>
        </a:xfrm>
        <a:prstGeom prst="rect">
          <a:avLst/>
        </a:prstGeom>
      </xdr:spPr>
    </xdr:pic>
    <xdr:clientData/>
  </xdr:twoCellAnchor>
  <xdr:twoCellAnchor editAs="oneCell">
    <xdr:from>
      <xdr:col>12</xdr:col>
      <xdr:colOff>0</xdr:colOff>
      <xdr:row>9</xdr:row>
      <xdr:rowOff>0</xdr:rowOff>
    </xdr:from>
    <xdr:to>
      <xdr:col>13</xdr:col>
      <xdr:colOff>0</xdr:colOff>
      <xdr:row>10</xdr:row>
      <xdr:rowOff>0</xdr:rowOff>
    </xdr:to>
    <xdr:pic>
      <xdr:nvPicPr>
        <xdr:cNvPr id="6831" name="EAN13Picture10">
          <a:extLst>
            <a:ext uri="{FF2B5EF4-FFF2-40B4-BE49-F238E27FC236}">
              <a16:creationId xmlns:a16="http://schemas.microsoft.com/office/drawing/2014/main" id="{00000000-0008-0000-0000-0000AF1A0000}"/>
            </a:ext>
          </a:extLst>
        </xdr:cNvPr>
        <xdr:cNvPicPr>
          <a:picLocks/>
        </xdr:cNvPicPr>
      </xdr:nvPicPr>
      <xdr:blipFill>
        <a:blip xmlns:r="http://schemas.openxmlformats.org/officeDocument/2006/relationships" r:embed="rId117" cstate="print">
          <a:extLst>
            <a:ext uri="{28A0092B-C50C-407E-A947-70E740481C1C}">
              <a14:useLocalDpi xmlns:a14="http://schemas.microsoft.com/office/drawing/2010/main" val="0"/>
            </a:ext>
          </a:extLst>
        </a:blip>
        <a:stretch>
          <a:fillRect/>
        </a:stretch>
      </xdr:blipFill>
      <xdr:spPr>
        <a:xfrm>
          <a:off x="18211800" y="9334500"/>
          <a:ext cx="1762125" cy="1143000"/>
        </a:xfrm>
        <a:prstGeom prst="rect">
          <a:avLst/>
        </a:prstGeom>
      </xdr:spPr>
    </xdr:pic>
    <xdr:clientData/>
  </xdr:twoCellAnchor>
  <xdr:twoCellAnchor editAs="oneCell">
    <xdr:from>
      <xdr:col>12</xdr:col>
      <xdr:colOff>0</xdr:colOff>
      <xdr:row>10</xdr:row>
      <xdr:rowOff>0</xdr:rowOff>
    </xdr:from>
    <xdr:to>
      <xdr:col>13</xdr:col>
      <xdr:colOff>0</xdr:colOff>
      <xdr:row>11</xdr:row>
      <xdr:rowOff>0</xdr:rowOff>
    </xdr:to>
    <xdr:pic>
      <xdr:nvPicPr>
        <xdr:cNvPr id="6833" name="EAN13Picture11">
          <a:extLst>
            <a:ext uri="{FF2B5EF4-FFF2-40B4-BE49-F238E27FC236}">
              <a16:creationId xmlns:a16="http://schemas.microsoft.com/office/drawing/2014/main" id="{00000000-0008-0000-0000-0000B11A0000}"/>
            </a:ext>
          </a:extLst>
        </xdr:cNvPr>
        <xdr:cNvPicPr>
          <a:picLocks/>
        </xdr:cNvPicPr>
      </xdr:nvPicPr>
      <xdr:blipFill>
        <a:blip xmlns:r="http://schemas.openxmlformats.org/officeDocument/2006/relationships" r:embed="rId118" cstate="print">
          <a:extLst>
            <a:ext uri="{28A0092B-C50C-407E-A947-70E740481C1C}">
              <a14:useLocalDpi xmlns:a14="http://schemas.microsoft.com/office/drawing/2010/main" val="0"/>
            </a:ext>
          </a:extLst>
        </a:blip>
        <a:stretch>
          <a:fillRect/>
        </a:stretch>
      </xdr:blipFill>
      <xdr:spPr>
        <a:xfrm>
          <a:off x="18211800" y="10477500"/>
          <a:ext cx="1762125" cy="1143000"/>
        </a:xfrm>
        <a:prstGeom prst="rect">
          <a:avLst/>
        </a:prstGeom>
      </xdr:spPr>
    </xdr:pic>
    <xdr:clientData/>
  </xdr:twoCellAnchor>
  <xdr:twoCellAnchor editAs="oneCell">
    <xdr:from>
      <xdr:col>12</xdr:col>
      <xdr:colOff>0</xdr:colOff>
      <xdr:row>11</xdr:row>
      <xdr:rowOff>0</xdr:rowOff>
    </xdr:from>
    <xdr:to>
      <xdr:col>13</xdr:col>
      <xdr:colOff>0</xdr:colOff>
      <xdr:row>12</xdr:row>
      <xdr:rowOff>0</xdr:rowOff>
    </xdr:to>
    <xdr:pic>
      <xdr:nvPicPr>
        <xdr:cNvPr id="6835" name="EAN13Picture12">
          <a:extLst>
            <a:ext uri="{FF2B5EF4-FFF2-40B4-BE49-F238E27FC236}">
              <a16:creationId xmlns:a16="http://schemas.microsoft.com/office/drawing/2014/main" id="{00000000-0008-0000-0000-0000B31A0000}"/>
            </a:ext>
          </a:extLst>
        </xdr:cNvPr>
        <xdr:cNvPicPr>
          <a:picLocks/>
        </xdr:cNvPicPr>
      </xdr:nvPicPr>
      <xdr:blipFill>
        <a:blip xmlns:r="http://schemas.openxmlformats.org/officeDocument/2006/relationships" r:embed="rId119" cstate="print">
          <a:extLst>
            <a:ext uri="{28A0092B-C50C-407E-A947-70E740481C1C}">
              <a14:useLocalDpi xmlns:a14="http://schemas.microsoft.com/office/drawing/2010/main" val="0"/>
            </a:ext>
          </a:extLst>
        </a:blip>
        <a:stretch>
          <a:fillRect/>
        </a:stretch>
      </xdr:blipFill>
      <xdr:spPr>
        <a:xfrm>
          <a:off x="18211800" y="11620500"/>
          <a:ext cx="1762125" cy="1143000"/>
        </a:xfrm>
        <a:prstGeom prst="rect">
          <a:avLst/>
        </a:prstGeom>
      </xdr:spPr>
    </xdr:pic>
    <xdr:clientData/>
  </xdr:twoCellAnchor>
  <xdr:twoCellAnchor editAs="oneCell">
    <xdr:from>
      <xdr:col>12</xdr:col>
      <xdr:colOff>0</xdr:colOff>
      <xdr:row>12</xdr:row>
      <xdr:rowOff>0</xdr:rowOff>
    </xdr:from>
    <xdr:to>
      <xdr:col>13</xdr:col>
      <xdr:colOff>0</xdr:colOff>
      <xdr:row>13</xdr:row>
      <xdr:rowOff>0</xdr:rowOff>
    </xdr:to>
    <xdr:pic>
      <xdr:nvPicPr>
        <xdr:cNvPr id="6837" name="EAN13Picture13">
          <a:extLst>
            <a:ext uri="{FF2B5EF4-FFF2-40B4-BE49-F238E27FC236}">
              <a16:creationId xmlns:a16="http://schemas.microsoft.com/office/drawing/2014/main" id="{00000000-0008-0000-0000-0000B51A0000}"/>
            </a:ext>
          </a:extLst>
        </xdr:cNvPr>
        <xdr:cNvPicPr>
          <a:picLocks/>
        </xdr:cNvPicPr>
      </xdr:nvPicPr>
      <xdr:blipFill>
        <a:blip xmlns:r="http://schemas.openxmlformats.org/officeDocument/2006/relationships" r:embed="rId120" cstate="print">
          <a:extLst>
            <a:ext uri="{28A0092B-C50C-407E-A947-70E740481C1C}">
              <a14:useLocalDpi xmlns:a14="http://schemas.microsoft.com/office/drawing/2010/main" val="0"/>
            </a:ext>
          </a:extLst>
        </a:blip>
        <a:stretch>
          <a:fillRect/>
        </a:stretch>
      </xdr:blipFill>
      <xdr:spPr>
        <a:xfrm>
          <a:off x="18211800" y="12763500"/>
          <a:ext cx="1762125" cy="1143000"/>
        </a:xfrm>
        <a:prstGeom prst="rect">
          <a:avLst/>
        </a:prstGeom>
      </xdr:spPr>
    </xdr:pic>
    <xdr:clientData/>
  </xdr:twoCellAnchor>
  <xdr:twoCellAnchor editAs="oneCell">
    <xdr:from>
      <xdr:col>12</xdr:col>
      <xdr:colOff>0</xdr:colOff>
      <xdr:row>13</xdr:row>
      <xdr:rowOff>0</xdr:rowOff>
    </xdr:from>
    <xdr:to>
      <xdr:col>13</xdr:col>
      <xdr:colOff>0</xdr:colOff>
      <xdr:row>14</xdr:row>
      <xdr:rowOff>0</xdr:rowOff>
    </xdr:to>
    <xdr:pic>
      <xdr:nvPicPr>
        <xdr:cNvPr id="6839" name="EAN13Picture14">
          <a:extLst>
            <a:ext uri="{FF2B5EF4-FFF2-40B4-BE49-F238E27FC236}">
              <a16:creationId xmlns:a16="http://schemas.microsoft.com/office/drawing/2014/main" id="{00000000-0008-0000-0000-0000B71A0000}"/>
            </a:ext>
          </a:extLst>
        </xdr:cNvPr>
        <xdr:cNvPicPr>
          <a:picLocks/>
        </xdr:cNvPicPr>
      </xdr:nvPicPr>
      <xdr:blipFill>
        <a:blip xmlns:r="http://schemas.openxmlformats.org/officeDocument/2006/relationships" r:embed="rId121" cstate="print">
          <a:extLst>
            <a:ext uri="{28A0092B-C50C-407E-A947-70E740481C1C}">
              <a14:useLocalDpi xmlns:a14="http://schemas.microsoft.com/office/drawing/2010/main" val="0"/>
            </a:ext>
          </a:extLst>
        </a:blip>
        <a:stretch>
          <a:fillRect/>
        </a:stretch>
      </xdr:blipFill>
      <xdr:spPr>
        <a:xfrm>
          <a:off x="18211800" y="13906500"/>
          <a:ext cx="1762125" cy="1143000"/>
        </a:xfrm>
        <a:prstGeom prst="rect">
          <a:avLst/>
        </a:prstGeom>
      </xdr:spPr>
    </xdr:pic>
    <xdr:clientData/>
  </xdr:twoCellAnchor>
  <xdr:twoCellAnchor editAs="oneCell">
    <xdr:from>
      <xdr:col>12</xdr:col>
      <xdr:colOff>0</xdr:colOff>
      <xdr:row>14</xdr:row>
      <xdr:rowOff>0</xdr:rowOff>
    </xdr:from>
    <xdr:to>
      <xdr:col>13</xdr:col>
      <xdr:colOff>0</xdr:colOff>
      <xdr:row>15</xdr:row>
      <xdr:rowOff>0</xdr:rowOff>
    </xdr:to>
    <xdr:pic>
      <xdr:nvPicPr>
        <xdr:cNvPr id="6841" name="EAN13Picture15">
          <a:extLst>
            <a:ext uri="{FF2B5EF4-FFF2-40B4-BE49-F238E27FC236}">
              <a16:creationId xmlns:a16="http://schemas.microsoft.com/office/drawing/2014/main" id="{00000000-0008-0000-0000-0000B91A0000}"/>
            </a:ext>
          </a:extLst>
        </xdr:cNvPr>
        <xdr:cNvPicPr>
          <a:picLocks/>
        </xdr:cNvPicPr>
      </xdr:nvPicPr>
      <xdr:blipFill>
        <a:blip xmlns:r="http://schemas.openxmlformats.org/officeDocument/2006/relationships" r:embed="rId122" cstate="print">
          <a:extLst>
            <a:ext uri="{28A0092B-C50C-407E-A947-70E740481C1C}">
              <a14:useLocalDpi xmlns:a14="http://schemas.microsoft.com/office/drawing/2010/main" val="0"/>
            </a:ext>
          </a:extLst>
        </a:blip>
        <a:stretch>
          <a:fillRect/>
        </a:stretch>
      </xdr:blipFill>
      <xdr:spPr>
        <a:xfrm>
          <a:off x="18211800" y="15049500"/>
          <a:ext cx="1762125" cy="1143000"/>
        </a:xfrm>
        <a:prstGeom prst="rect">
          <a:avLst/>
        </a:prstGeom>
      </xdr:spPr>
    </xdr:pic>
    <xdr:clientData/>
  </xdr:twoCellAnchor>
  <xdr:twoCellAnchor editAs="oneCell">
    <xdr:from>
      <xdr:col>12</xdr:col>
      <xdr:colOff>0</xdr:colOff>
      <xdr:row>15</xdr:row>
      <xdr:rowOff>0</xdr:rowOff>
    </xdr:from>
    <xdr:to>
      <xdr:col>13</xdr:col>
      <xdr:colOff>0</xdr:colOff>
      <xdr:row>16</xdr:row>
      <xdr:rowOff>0</xdr:rowOff>
    </xdr:to>
    <xdr:pic>
      <xdr:nvPicPr>
        <xdr:cNvPr id="6843" name="EAN13Picture16">
          <a:extLst>
            <a:ext uri="{FF2B5EF4-FFF2-40B4-BE49-F238E27FC236}">
              <a16:creationId xmlns:a16="http://schemas.microsoft.com/office/drawing/2014/main" id="{00000000-0008-0000-0000-0000BB1A0000}"/>
            </a:ext>
          </a:extLst>
        </xdr:cNvPr>
        <xdr:cNvPicPr>
          <a:picLocks/>
        </xdr:cNvPicPr>
      </xdr:nvPicPr>
      <xdr:blipFill>
        <a:blip xmlns:r="http://schemas.openxmlformats.org/officeDocument/2006/relationships" r:embed="rId123" cstate="print">
          <a:extLst>
            <a:ext uri="{28A0092B-C50C-407E-A947-70E740481C1C}">
              <a14:useLocalDpi xmlns:a14="http://schemas.microsoft.com/office/drawing/2010/main" val="0"/>
            </a:ext>
          </a:extLst>
        </a:blip>
        <a:stretch>
          <a:fillRect/>
        </a:stretch>
      </xdr:blipFill>
      <xdr:spPr>
        <a:xfrm>
          <a:off x="18211800" y="16192500"/>
          <a:ext cx="1762125" cy="1143000"/>
        </a:xfrm>
        <a:prstGeom prst="rect">
          <a:avLst/>
        </a:prstGeom>
      </xdr:spPr>
    </xdr:pic>
    <xdr:clientData/>
  </xdr:twoCellAnchor>
  <xdr:twoCellAnchor editAs="oneCell">
    <xdr:from>
      <xdr:col>12</xdr:col>
      <xdr:colOff>0</xdr:colOff>
      <xdr:row>16</xdr:row>
      <xdr:rowOff>0</xdr:rowOff>
    </xdr:from>
    <xdr:to>
      <xdr:col>13</xdr:col>
      <xdr:colOff>0</xdr:colOff>
      <xdr:row>17</xdr:row>
      <xdr:rowOff>0</xdr:rowOff>
    </xdr:to>
    <xdr:pic>
      <xdr:nvPicPr>
        <xdr:cNvPr id="6845" name="EAN13Picture17">
          <a:extLst>
            <a:ext uri="{FF2B5EF4-FFF2-40B4-BE49-F238E27FC236}">
              <a16:creationId xmlns:a16="http://schemas.microsoft.com/office/drawing/2014/main" id="{00000000-0008-0000-0000-0000BD1A0000}"/>
            </a:ext>
          </a:extLst>
        </xdr:cNvPr>
        <xdr:cNvPicPr>
          <a:picLocks/>
        </xdr:cNvPicPr>
      </xdr:nvPicPr>
      <xdr:blipFill>
        <a:blip xmlns:r="http://schemas.openxmlformats.org/officeDocument/2006/relationships" r:embed="rId124" cstate="print">
          <a:extLst>
            <a:ext uri="{28A0092B-C50C-407E-A947-70E740481C1C}">
              <a14:useLocalDpi xmlns:a14="http://schemas.microsoft.com/office/drawing/2010/main" val="0"/>
            </a:ext>
          </a:extLst>
        </a:blip>
        <a:stretch>
          <a:fillRect/>
        </a:stretch>
      </xdr:blipFill>
      <xdr:spPr>
        <a:xfrm>
          <a:off x="18211800" y="17335500"/>
          <a:ext cx="1762125" cy="1143000"/>
        </a:xfrm>
        <a:prstGeom prst="rect">
          <a:avLst/>
        </a:prstGeom>
      </xdr:spPr>
    </xdr:pic>
    <xdr:clientData/>
  </xdr:twoCellAnchor>
  <xdr:twoCellAnchor editAs="oneCell">
    <xdr:from>
      <xdr:col>12</xdr:col>
      <xdr:colOff>0</xdr:colOff>
      <xdr:row>17</xdr:row>
      <xdr:rowOff>0</xdr:rowOff>
    </xdr:from>
    <xdr:to>
      <xdr:col>13</xdr:col>
      <xdr:colOff>0</xdr:colOff>
      <xdr:row>18</xdr:row>
      <xdr:rowOff>0</xdr:rowOff>
    </xdr:to>
    <xdr:pic>
      <xdr:nvPicPr>
        <xdr:cNvPr id="6847" name="EAN13Picture18">
          <a:extLst>
            <a:ext uri="{FF2B5EF4-FFF2-40B4-BE49-F238E27FC236}">
              <a16:creationId xmlns:a16="http://schemas.microsoft.com/office/drawing/2014/main" id="{00000000-0008-0000-0000-0000BF1A0000}"/>
            </a:ext>
          </a:extLst>
        </xdr:cNvPr>
        <xdr:cNvPicPr>
          <a:picLocks/>
        </xdr:cNvPicPr>
      </xdr:nvPicPr>
      <xdr:blipFill>
        <a:blip xmlns:r="http://schemas.openxmlformats.org/officeDocument/2006/relationships" r:embed="rId125" cstate="print">
          <a:extLst>
            <a:ext uri="{28A0092B-C50C-407E-A947-70E740481C1C}">
              <a14:useLocalDpi xmlns:a14="http://schemas.microsoft.com/office/drawing/2010/main" val="0"/>
            </a:ext>
          </a:extLst>
        </a:blip>
        <a:stretch>
          <a:fillRect/>
        </a:stretch>
      </xdr:blipFill>
      <xdr:spPr>
        <a:xfrm>
          <a:off x="18211800" y="18478500"/>
          <a:ext cx="1762125" cy="1143000"/>
        </a:xfrm>
        <a:prstGeom prst="rect">
          <a:avLst/>
        </a:prstGeom>
      </xdr:spPr>
    </xdr:pic>
    <xdr:clientData/>
  </xdr:twoCellAnchor>
  <xdr:twoCellAnchor editAs="oneCell">
    <xdr:from>
      <xdr:col>12</xdr:col>
      <xdr:colOff>0</xdr:colOff>
      <xdr:row>18</xdr:row>
      <xdr:rowOff>0</xdr:rowOff>
    </xdr:from>
    <xdr:to>
      <xdr:col>13</xdr:col>
      <xdr:colOff>0</xdr:colOff>
      <xdr:row>19</xdr:row>
      <xdr:rowOff>0</xdr:rowOff>
    </xdr:to>
    <xdr:pic>
      <xdr:nvPicPr>
        <xdr:cNvPr id="6849" name="EAN13Picture19">
          <a:extLst>
            <a:ext uri="{FF2B5EF4-FFF2-40B4-BE49-F238E27FC236}">
              <a16:creationId xmlns:a16="http://schemas.microsoft.com/office/drawing/2014/main" id="{00000000-0008-0000-0000-0000C11A0000}"/>
            </a:ext>
          </a:extLst>
        </xdr:cNvPr>
        <xdr:cNvPicPr>
          <a:picLocks/>
        </xdr:cNvPicPr>
      </xdr:nvPicPr>
      <xdr:blipFill>
        <a:blip xmlns:r="http://schemas.openxmlformats.org/officeDocument/2006/relationships" r:embed="rId126" cstate="print">
          <a:extLst>
            <a:ext uri="{28A0092B-C50C-407E-A947-70E740481C1C}">
              <a14:useLocalDpi xmlns:a14="http://schemas.microsoft.com/office/drawing/2010/main" val="0"/>
            </a:ext>
          </a:extLst>
        </a:blip>
        <a:stretch>
          <a:fillRect/>
        </a:stretch>
      </xdr:blipFill>
      <xdr:spPr>
        <a:xfrm>
          <a:off x="18211800" y="19621500"/>
          <a:ext cx="1762125" cy="1143000"/>
        </a:xfrm>
        <a:prstGeom prst="rect">
          <a:avLst/>
        </a:prstGeom>
      </xdr:spPr>
    </xdr:pic>
    <xdr:clientData/>
  </xdr:twoCellAnchor>
  <xdr:twoCellAnchor editAs="oneCell">
    <xdr:from>
      <xdr:col>12</xdr:col>
      <xdr:colOff>0</xdr:colOff>
      <xdr:row>19</xdr:row>
      <xdr:rowOff>0</xdr:rowOff>
    </xdr:from>
    <xdr:to>
      <xdr:col>13</xdr:col>
      <xdr:colOff>0</xdr:colOff>
      <xdr:row>20</xdr:row>
      <xdr:rowOff>0</xdr:rowOff>
    </xdr:to>
    <xdr:pic>
      <xdr:nvPicPr>
        <xdr:cNvPr id="6851" name="EAN13Picture20">
          <a:extLst>
            <a:ext uri="{FF2B5EF4-FFF2-40B4-BE49-F238E27FC236}">
              <a16:creationId xmlns:a16="http://schemas.microsoft.com/office/drawing/2014/main" id="{00000000-0008-0000-0000-0000C31A0000}"/>
            </a:ext>
          </a:extLst>
        </xdr:cNvPr>
        <xdr:cNvPicPr>
          <a:picLocks/>
        </xdr:cNvPicPr>
      </xdr:nvPicPr>
      <xdr:blipFill>
        <a:blip xmlns:r="http://schemas.openxmlformats.org/officeDocument/2006/relationships" r:embed="rId127" cstate="print">
          <a:extLst>
            <a:ext uri="{28A0092B-C50C-407E-A947-70E740481C1C}">
              <a14:useLocalDpi xmlns:a14="http://schemas.microsoft.com/office/drawing/2010/main" val="0"/>
            </a:ext>
          </a:extLst>
        </a:blip>
        <a:stretch>
          <a:fillRect/>
        </a:stretch>
      </xdr:blipFill>
      <xdr:spPr>
        <a:xfrm>
          <a:off x="18211800" y="20764500"/>
          <a:ext cx="1762125" cy="1143000"/>
        </a:xfrm>
        <a:prstGeom prst="rect">
          <a:avLst/>
        </a:prstGeom>
      </xdr:spPr>
    </xdr:pic>
    <xdr:clientData/>
  </xdr:twoCellAnchor>
  <xdr:twoCellAnchor editAs="oneCell">
    <xdr:from>
      <xdr:col>12</xdr:col>
      <xdr:colOff>0</xdr:colOff>
      <xdr:row>20</xdr:row>
      <xdr:rowOff>0</xdr:rowOff>
    </xdr:from>
    <xdr:to>
      <xdr:col>13</xdr:col>
      <xdr:colOff>0</xdr:colOff>
      <xdr:row>21</xdr:row>
      <xdr:rowOff>0</xdr:rowOff>
    </xdr:to>
    <xdr:pic>
      <xdr:nvPicPr>
        <xdr:cNvPr id="6853" name="EAN13Picture21">
          <a:extLst>
            <a:ext uri="{FF2B5EF4-FFF2-40B4-BE49-F238E27FC236}">
              <a16:creationId xmlns:a16="http://schemas.microsoft.com/office/drawing/2014/main" id="{00000000-0008-0000-0000-0000C51A0000}"/>
            </a:ext>
          </a:extLst>
        </xdr:cNvPr>
        <xdr:cNvPicPr>
          <a:picLocks/>
        </xdr:cNvPicPr>
      </xdr:nvPicPr>
      <xdr:blipFill>
        <a:blip xmlns:r="http://schemas.openxmlformats.org/officeDocument/2006/relationships" r:embed="rId128" cstate="print">
          <a:extLst>
            <a:ext uri="{28A0092B-C50C-407E-A947-70E740481C1C}">
              <a14:useLocalDpi xmlns:a14="http://schemas.microsoft.com/office/drawing/2010/main" val="0"/>
            </a:ext>
          </a:extLst>
        </a:blip>
        <a:stretch>
          <a:fillRect/>
        </a:stretch>
      </xdr:blipFill>
      <xdr:spPr>
        <a:xfrm>
          <a:off x="18211800" y="21907500"/>
          <a:ext cx="1762125" cy="1143000"/>
        </a:xfrm>
        <a:prstGeom prst="rect">
          <a:avLst/>
        </a:prstGeom>
      </xdr:spPr>
    </xdr:pic>
    <xdr:clientData/>
  </xdr:twoCellAnchor>
  <xdr:twoCellAnchor editAs="oneCell">
    <xdr:from>
      <xdr:col>12</xdr:col>
      <xdr:colOff>0</xdr:colOff>
      <xdr:row>21</xdr:row>
      <xdr:rowOff>0</xdr:rowOff>
    </xdr:from>
    <xdr:to>
      <xdr:col>13</xdr:col>
      <xdr:colOff>0</xdr:colOff>
      <xdr:row>22</xdr:row>
      <xdr:rowOff>0</xdr:rowOff>
    </xdr:to>
    <xdr:pic>
      <xdr:nvPicPr>
        <xdr:cNvPr id="6855" name="EAN13Picture22">
          <a:extLst>
            <a:ext uri="{FF2B5EF4-FFF2-40B4-BE49-F238E27FC236}">
              <a16:creationId xmlns:a16="http://schemas.microsoft.com/office/drawing/2014/main" id="{00000000-0008-0000-0000-0000C71A0000}"/>
            </a:ext>
          </a:extLst>
        </xdr:cNvPr>
        <xdr:cNvPicPr>
          <a:picLocks/>
        </xdr:cNvPicPr>
      </xdr:nvPicPr>
      <xdr:blipFill>
        <a:blip xmlns:r="http://schemas.openxmlformats.org/officeDocument/2006/relationships" r:embed="rId129" cstate="print">
          <a:extLst>
            <a:ext uri="{28A0092B-C50C-407E-A947-70E740481C1C}">
              <a14:useLocalDpi xmlns:a14="http://schemas.microsoft.com/office/drawing/2010/main" val="0"/>
            </a:ext>
          </a:extLst>
        </a:blip>
        <a:stretch>
          <a:fillRect/>
        </a:stretch>
      </xdr:blipFill>
      <xdr:spPr>
        <a:xfrm>
          <a:off x="18211800" y="23050500"/>
          <a:ext cx="1762125" cy="1143000"/>
        </a:xfrm>
        <a:prstGeom prst="rect">
          <a:avLst/>
        </a:prstGeom>
      </xdr:spPr>
    </xdr:pic>
    <xdr:clientData/>
  </xdr:twoCellAnchor>
  <xdr:twoCellAnchor editAs="oneCell">
    <xdr:from>
      <xdr:col>12</xdr:col>
      <xdr:colOff>0</xdr:colOff>
      <xdr:row>22</xdr:row>
      <xdr:rowOff>0</xdr:rowOff>
    </xdr:from>
    <xdr:to>
      <xdr:col>13</xdr:col>
      <xdr:colOff>0</xdr:colOff>
      <xdr:row>23</xdr:row>
      <xdr:rowOff>0</xdr:rowOff>
    </xdr:to>
    <xdr:pic>
      <xdr:nvPicPr>
        <xdr:cNvPr id="6857" name="EAN13Picture23">
          <a:extLst>
            <a:ext uri="{FF2B5EF4-FFF2-40B4-BE49-F238E27FC236}">
              <a16:creationId xmlns:a16="http://schemas.microsoft.com/office/drawing/2014/main" id="{00000000-0008-0000-0000-0000C91A0000}"/>
            </a:ext>
          </a:extLst>
        </xdr:cNvPr>
        <xdr:cNvPicPr>
          <a:picLocks/>
        </xdr:cNvPicPr>
      </xdr:nvPicPr>
      <xdr:blipFill>
        <a:blip xmlns:r="http://schemas.openxmlformats.org/officeDocument/2006/relationships" r:embed="rId130" cstate="print">
          <a:extLst>
            <a:ext uri="{28A0092B-C50C-407E-A947-70E740481C1C}">
              <a14:useLocalDpi xmlns:a14="http://schemas.microsoft.com/office/drawing/2010/main" val="0"/>
            </a:ext>
          </a:extLst>
        </a:blip>
        <a:stretch>
          <a:fillRect/>
        </a:stretch>
      </xdr:blipFill>
      <xdr:spPr>
        <a:xfrm>
          <a:off x="18211800" y="24193500"/>
          <a:ext cx="1762125" cy="1143000"/>
        </a:xfrm>
        <a:prstGeom prst="rect">
          <a:avLst/>
        </a:prstGeom>
      </xdr:spPr>
    </xdr:pic>
    <xdr:clientData/>
  </xdr:twoCellAnchor>
  <xdr:twoCellAnchor editAs="oneCell">
    <xdr:from>
      <xdr:col>12</xdr:col>
      <xdr:colOff>0</xdr:colOff>
      <xdr:row>23</xdr:row>
      <xdr:rowOff>0</xdr:rowOff>
    </xdr:from>
    <xdr:to>
      <xdr:col>13</xdr:col>
      <xdr:colOff>0</xdr:colOff>
      <xdr:row>24</xdr:row>
      <xdr:rowOff>0</xdr:rowOff>
    </xdr:to>
    <xdr:pic>
      <xdr:nvPicPr>
        <xdr:cNvPr id="6859" name="EAN13Picture24">
          <a:extLst>
            <a:ext uri="{FF2B5EF4-FFF2-40B4-BE49-F238E27FC236}">
              <a16:creationId xmlns:a16="http://schemas.microsoft.com/office/drawing/2014/main" id="{00000000-0008-0000-0000-0000CB1A0000}"/>
            </a:ext>
          </a:extLst>
        </xdr:cNvPr>
        <xdr:cNvPicPr>
          <a:picLocks/>
        </xdr:cNvPicPr>
      </xdr:nvPicPr>
      <xdr:blipFill>
        <a:blip xmlns:r="http://schemas.openxmlformats.org/officeDocument/2006/relationships" r:embed="rId131" cstate="print">
          <a:extLst>
            <a:ext uri="{28A0092B-C50C-407E-A947-70E740481C1C}">
              <a14:useLocalDpi xmlns:a14="http://schemas.microsoft.com/office/drawing/2010/main" val="0"/>
            </a:ext>
          </a:extLst>
        </a:blip>
        <a:stretch>
          <a:fillRect/>
        </a:stretch>
      </xdr:blipFill>
      <xdr:spPr>
        <a:xfrm>
          <a:off x="18211800" y="25336500"/>
          <a:ext cx="1762125" cy="1143000"/>
        </a:xfrm>
        <a:prstGeom prst="rect">
          <a:avLst/>
        </a:prstGeom>
      </xdr:spPr>
    </xdr:pic>
    <xdr:clientData/>
  </xdr:twoCellAnchor>
  <xdr:twoCellAnchor editAs="oneCell">
    <xdr:from>
      <xdr:col>12</xdr:col>
      <xdr:colOff>0</xdr:colOff>
      <xdr:row>24</xdr:row>
      <xdr:rowOff>0</xdr:rowOff>
    </xdr:from>
    <xdr:to>
      <xdr:col>13</xdr:col>
      <xdr:colOff>0</xdr:colOff>
      <xdr:row>25</xdr:row>
      <xdr:rowOff>0</xdr:rowOff>
    </xdr:to>
    <xdr:pic>
      <xdr:nvPicPr>
        <xdr:cNvPr id="6861" name="EAN13Picture25">
          <a:extLst>
            <a:ext uri="{FF2B5EF4-FFF2-40B4-BE49-F238E27FC236}">
              <a16:creationId xmlns:a16="http://schemas.microsoft.com/office/drawing/2014/main" id="{00000000-0008-0000-0000-0000CD1A0000}"/>
            </a:ext>
          </a:extLst>
        </xdr:cNvPr>
        <xdr:cNvPicPr>
          <a:picLocks/>
        </xdr:cNvPicPr>
      </xdr:nvPicPr>
      <xdr:blipFill>
        <a:blip xmlns:r="http://schemas.openxmlformats.org/officeDocument/2006/relationships" r:embed="rId132" cstate="print">
          <a:extLst>
            <a:ext uri="{28A0092B-C50C-407E-A947-70E740481C1C}">
              <a14:useLocalDpi xmlns:a14="http://schemas.microsoft.com/office/drawing/2010/main" val="0"/>
            </a:ext>
          </a:extLst>
        </a:blip>
        <a:stretch>
          <a:fillRect/>
        </a:stretch>
      </xdr:blipFill>
      <xdr:spPr>
        <a:xfrm>
          <a:off x="18211800" y="26479500"/>
          <a:ext cx="1762125" cy="1143000"/>
        </a:xfrm>
        <a:prstGeom prst="rect">
          <a:avLst/>
        </a:prstGeom>
      </xdr:spPr>
    </xdr:pic>
    <xdr:clientData/>
  </xdr:twoCellAnchor>
  <xdr:twoCellAnchor editAs="oneCell">
    <xdr:from>
      <xdr:col>12</xdr:col>
      <xdr:colOff>0</xdr:colOff>
      <xdr:row>25</xdr:row>
      <xdr:rowOff>0</xdr:rowOff>
    </xdr:from>
    <xdr:to>
      <xdr:col>13</xdr:col>
      <xdr:colOff>0</xdr:colOff>
      <xdr:row>26</xdr:row>
      <xdr:rowOff>0</xdr:rowOff>
    </xdr:to>
    <xdr:pic>
      <xdr:nvPicPr>
        <xdr:cNvPr id="6863" name="EAN13Picture26">
          <a:extLst>
            <a:ext uri="{FF2B5EF4-FFF2-40B4-BE49-F238E27FC236}">
              <a16:creationId xmlns:a16="http://schemas.microsoft.com/office/drawing/2014/main" id="{00000000-0008-0000-0000-0000CF1A0000}"/>
            </a:ext>
          </a:extLst>
        </xdr:cNvPr>
        <xdr:cNvPicPr>
          <a:picLocks/>
        </xdr:cNvPicPr>
      </xdr:nvPicPr>
      <xdr:blipFill>
        <a:blip xmlns:r="http://schemas.openxmlformats.org/officeDocument/2006/relationships" r:embed="rId133" cstate="print">
          <a:extLst>
            <a:ext uri="{28A0092B-C50C-407E-A947-70E740481C1C}">
              <a14:useLocalDpi xmlns:a14="http://schemas.microsoft.com/office/drawing/2010/main" val="0"/>
            </a:ext>
          </a:extLst>
        </a:blip>
        <a:stretch>
          <a:fillRect/>
        </a:stretch>
      </xdr:blipFill>
      <xdr:spPr>
        <a:xfrm>
          <a:off x="18211800" y="27622500"/>
          <a:ext cx="1762125" cy="1143000"/>
        </a:xfrm>
        <a:prstGeom prst="rect">
          <a:avLst/>
        </a:prstGeom>
      </xdr:spPr>
    </xdr:pic>
    <xdr:clientData/>
  </xdr:twoCellAnchor>
  <xdr:twoCellAnchor editAs="oneCell">
    <xdr:from>
      <xdr:col>12</xdr:col>
      <xdr:colOff>0</xdr:colOff>
      <xdr:row>26</xdr:row>
      <xdr:rowOff>0</xdr:rowOff>
    </xdr:from>
    <xdr:to>
      <xdr:col>13</xdr:col>
      <xdr:colOff>0</xdr:colOff>
      <xdr:row>27</xdr:row>
      <xdr:rowOff>0</xdr:rowOff>
    </xdr:to>
    <xdr:pic>
      <xdr:nvPicPr>
        <xdr:cNvPr id="6865" name="EAN13Picture27">
          <a:extLst>
            <a:ext uri="{FF2B5EF4-FFF2-40B4-BE49-F238E27FC236}">
              <a16:creationId xmlns:a16="http://schemas.microsoft.com/office/drawing/2014/main" id="{00000000-0008-0000-0000-0000D11A0000}"/>
            </a:ext>
          </a:extLst>
        </xdr:cNvPr>
        <xdr:cNvPicPr>
          <a:picLocks/>
        </xdr:cNvPicPr>
      </xdr:nvPicPr>
      <xdr:blipFill>
        <a:blip xmlns:r="http://schemas.openxmlformats.org/officeDocument/2006/relationships" r:embed="rId134" cstate="print">
          <a:extLst>
            <a:ext uri="{28A0092B-C50C-407E-A947-70E740481C1C}">
              <a14:useLocalDpi xmlns:a14="http://schemas.microsoft.com/office/drawing/2010/main" val="0"/>
            </a:ext>
          </a:extLst>
        </a:blip>
        <a:stretch>
          <a:fillRect/>
        </a:stretch>
      </xdr:blipFill>
      <xdr:spPr>
        <a:xfrm>
          <a:off x="18211800" y="28765500"/>
          <a:ext cx="1762125" cy="1143000"/>
        </a:xfrm>
        <a:prstGeom prst="rect">
          <a:avLst/>
        </a:prstGeom>
      </xdr:spPr>
    </xdr:pic>
    <xdr:clientData/>
  </xdr:twoCellAnchor>
  <xdr:twoCellAnchor editAs="oneCell">
    <xdr:from>
      <xdr:col>12</xdr:col>
      <xdr:colOff>0</xdr:colOff>
      <xdr:row>27</xdr:row>
      <xdr:rowOff>0</xdr:rowOff>
    </xdr:from>
    <xdr:to>
      <xdr:col>13</xdr:col>
      <xdr:colOff>0</xdr:colOff>
      <xdr:row>28</xdr:row>
      <xdr:rowOff>0</xdr:rowOff>
    </xdr:to>
    <xdr:pic>
      <xdr:nvPicPr>
        <xdr:cNvPr id="6867" name="EAN13Picture28">
          <a:extLst>
            <a:ext uri="{FF2B5EF4-FFF2-40B4-BE49-F238E27FC236}">
              <a16:creationId xmlns:a16="http://schemas.microsoft.com/office/drawing/2014/main" id="{00000000-0008-0000-0000-0000D31A0000}"/>
            </a:ext>
          </a:extLst>
        </xdr:cNvPr>
        <xdr:cNvPicPr>
          <a:picLocks/>
        </xdr:cNvPicPr>
      </xdr:nvPicPr>
      <xdr:blipFill>
        <a:blip xmlns:r="http://schemas.openxmlformats.org/officeDocument/2006/relationships" r:embed="rId135" cstate="print">
          <a:extLst>
            <a:ext uri="{28A0092B-C50C-407E-A947-70E740481C1C}">
              <a14:useLocalDpi xmlns:a14="http://schemas.microsoft.com/office/drawing/2010/main" val="0"/>
            </a:ext>
          </a:extLst>
        </a:blip>
        <a:stretch>
          <a:fillRect/>
        </a:stretch>
      </xdr:blipFill>
      <xdr:spPr>
        <a:xfrm>
          <a:off x="18211800" y="29908500"/>
          <a:ext cx="1762125" cy="1143000"/>
        </a:xfrm>
        <a:prstGeom prst="rect">
          <a:avLst/>
        </a:prstGeom>
      </xdr:spPr>
    </xdr:pic>
    <xdr:clientData/>
  </xdr:twoCellAnchor>
  <xdr:twoCellAnchor editAs="oneCell">
    <xdr:from>
      <xdr:col>12</xdr:col>
      <xdr:colOff>0</xdr:colOff>
      <xdr:row>28</xdr:row>
      <xdr:rowOff>0</xdr:rowOff>
    </xdr:from>
    <xdr:to>
      <xdr:col>13</xdr:col>
      <xdr:colOff>0</xdr:colOff>
      <xdr:row>29</xdr:row>
      <xdr:rowOff>0</xdr:rowOff>
    </xdr:to>
    <xdr:pic>
      <xdr:nvPicPr>
        <xdr:cNvPr id="6869" name="EAN13Picture29">
          <a:extLst>
            <a:ext uri="{FF2B5EF4-FFF2-40B4-BE49-F238E27FC236}">
              <a16:creationId xmlns:a16="http://schemas.microsoft.com/office/drawing/2014/main" id="{00000000-0008-0000-0000-0000D51A0000}"/>
            </a:ext>
          </a:extLst>
        </xdr:cNvPr>
        <xdr:cNvPicPr>
          <a:picLocks/>
        </xdr:cNvPicPr>
      </xdr:nvPicPr>
      <xdr:blipFill>
        <a:blip xmlns:r="http://schemas.openxmlformats.org/officeDocument/2006/relationships" r:embed="rId136" cstate="print">
          <a:extLst>
            <a:ext uri="{28A0092B-C50C-407E-A947-70E740481C1C}">
              <a14:useLocalDpi xmlns:a14="http://schemas.microsoft.com/office/drawing/2010/main" val="0"/>
            </a:ext>
          </a:extLst>
        </a:blip>
        <a:stretch>
          <a:fillRect/>
        </a:stretch>
      </xdr:blipFill>
      <xdr:spPr>
        <a:xfrm>
          <a:off x="18211800" y="31051500"/>
          <a:ext cx="1762125" cy="1143000"/>
        </a:xfrm>
        <a:prstGeom prst="rect">
          <a:avLst/>
        </a:prstGeom>
      </xdr:spPr>
    </xdr:pic>
    <xdr:clientData/>
  </xdr:twoCellAnchor>
  <xdr:twoCellAnchor editAs="oneCell">
    <xdr:from>
      <xdr:col>12</xdr:col>
      <xdr:colOff>0</xdr:colOff>
      <xdr:row>29</xdr:row>
      <xdr:rowOff>0</xdr:rowOff>
    </xdr:from>
    <xdr:to>
      <xdr:col>13</xdr:col>
      <xdr:colOff>0</xdr:colOff>
      <xdr:row>30</xdr:row>
      <xdr:rowOff>0</xdr:rowOff>
    </xdr:to>
    <xdr:pic>
      <xdr:nvPicPr>
        <xdr:cNvPr id="6871" name="EAN13Picture30">
          <a:extLst>
            <a:ext uri="{FF2B5EF4-FFF2-40B4-BE49-F238E27FC236}">
              <a16:creationId xmlns:a16="http://schemas.microsoft.com/office/drawing/2014/main" id="{00000000-0008-0000-0000-0000D71A0000}"/>
            </a:ext>
          </a:extLst>
        </xdr:cNvPr>
        <xdr:cNvPicPr>
          <a:picLocks/>
        </xdr:cNvPicPr>
      </xdr:nvPicPr>
      <xdr:blipFill>
        <a:blip xmlns:r="http://schemas.openxmlformats.org/officeDocument/2006/relationships" r:embed="rId137" cstate="print">
          <a:extLst>
            <a:ext uri="{28A0092B-C50C-407E-A947-70E740481C1C}">
              <a14:useLocalDpi xmlns:a14="http://schemas.microsoft.com/office/drawing/2010/main" val="0"/>
            </a:ext>
          </a:extLst>
        </a:blip>
        <a:stretch>
          <a:fillRect/>
        </a:stretch>
      </xdr:blipFill>
      <xdr:spPr>
        <a:xfrm>
          <a:off x="18211800" y="32194500"/>
          <a:ext cx="1762125" cy="1143000"/>
        </a:xfrm>
        <a:prstGeom prst="rect">
          <a:avLst/>
        </a:prstGeom>
      </xdr:spPr>
    </xdr:pic>
    <xdr:clientData/>
  </xdr:twoCellAnchor>
  <xdr:twoCellAnchor editAs="oneCell">
    <xdr:from>
      <xdr:col>12</xdr:col>
      <xdr:colOff>0</xdr:colOff>
      <xdr:row>30</xdr:row>
      <xdr:rowOff>0</xdr:rowOff>
    </xdr:from>
    <xdr:to>
      <xdr:col>13</xdr:col>
      <xdr:colOff>0</xdr:colOff>
      <xdr:row>31</xdr:row>
      <xdr:rowOff>0</xdr:rowOff>
    </xdr:to>
    <xdr:pic>
      <xdr:nvPicPr>
        <xdr:cNvPr id="6873" name="EAN13Picture31">
          <a:extLst>
            <a:ext uri="{FF2B5EF4-FFF2-40B4-BE49-F238E27FC236}">
              <a16:creationId xmlns:a16="http://schemas.microsoft.com/office/drawing/2014/main" id="{00000000-0008-0000-0000-0000D91A0000}"/>
            </a:ext>
          </a:extLst>
        </xdr:cNvPr>
        <xdr:cNvPicPr>
          <a:picLocks/>
        </xdr:cNvPicPr>
      </xdr:nvPicPr>
      <xdr:blipFill>
        <a:blip xmlns:r="http://schemas.openxmlformats.org/officeDocument/2006/relationships" r:embed="rId138" cstate="print">
          <a:extLst>
            <a:ext uri="{28A0092B-C50C-407E-A947-70E740481C1C}">
              <a14:useLocalDpi xmlns:a14="http://schemas.microsoft.com/office/drawing/2010/main" val="0"/>
            </a:ext>
          </a:extLst>
        </a:blip>
        <a:stretch>
          <a:fillRect/>
        </a:stretch>
      </xdr:blipFill>
      <xdr:spPr>
        <a:xfrm>
          <a:off x="18211800" y="33337500"/>
          <a:ext cx="1762125" cy="1143000"/>
        </a:xfrm>
        <a:prstGeom prst="rect">
          <a:avLst/>
        </a:prstGeom>
      </xdr:spPr>
    </xdr:pic>
    <xdr:clientData/>
  </xdr:twoCellAnchor>
  <xdr:twoCellAnchor editAs="oneCell">
    <xdr:from>
      <xdr:col>12</xdr:col>
      <xdr:colOff>0</xdr:colOff>
      <xdr:row>31</xdr:row>
      <xdr:rowOff>0</xdr:rowOff>
    </xdr:from>
    <xdr:to>
      <xdr:col>13</xdr:col>
      <xdr:colOff>0</xdr:colOff>
      <xdr:row>32</xdr:row>
      <xdr:rowOff>0</xdr:rowOff>
    </xdr:to>
    <xdr:pic>
      <xdr:nvPicPr>
        <xdr:cNvPr id="6875" name="EAN13Picture32">
          <a:extLst>
            <a:ext uri="{FF2B5EF4-FFF2-40B4-BE49-F238E27FC236}">
              <a16:creationId xmlns:a16="http://schemas.microsoft.com/office/drawing/2014/main" id="{00000000-0008-0000-0000-0000DB1A0000}"/>
            </a:ext>
          </a:extLst>
        </xdr:cNvPr>
        <xdr:cNvPicPr>
          <a:picLocks/>
        </xdr:cNvPicPr>
      </xdr:nvPicPr>
      <xdr:blipFill>
        <a:blip xmlns:r="http://schemas.openxmlformats.org/officeDocument/2006/relationships" r:embed="rId139" cstate="print">
          <a:extLst>
            <a:ext uri="{28A0092B-C50C-407E-A947-70E740481C1C}">
              <a14:useLocalDpi xmlns:a14="http://schemas.microsoft.com/office/drawing/2010/main" val="0"/>
            </a:ext>
          </a:extLst>
        </a:blip>
        <a:stretch>
          <a:fillRect/>
        </a:stretch>
      </xdr:blipFill>
      <xdr:spPr>
        <a:xfrm>
          <a:off x="18211800" y="34480500"/>
          <a:ext cx="1762125" cy="1143000"/>
        </a:xfrm>
        <a:prstGeom prst="rect">
          <a:avLst/>
        </a:prstGeom>
      </xdr:spPr>
    </xdr:pic>
    <xdr:clientData/>
  </xdr:twoCellAnchor>
  <xdr:twoCellAnchor editAs="oneCell">
    <xdr:from>
      <xdr:col>12</xdr:col>
      <xdr:colOff>0</xdr:colOff>
      <xdr:row>32</xdr:row>
      <xdr:rowOff>0</xdr:rowOff>
    </xdr:from>
    <xdr:to>
      <xdr:col>13</xdr:col>
      <xdr:colOff>0</xdr:colOff>
      <xdr:row>33</xdr:row>
      <xdr:rowOff>0</xdr:rowOff>
    </xdr:to>
    <xdr:pic>
      <xdr:nvPicPr>
        <xdr:cNvPr id="6877" name="EAN13Picture33">
          <a:extLst>
            <a:ext uri="{FF2B5EF4-FFF2-40B4-BE49-F238E27FC236}">
              <a16:creationId xmlns:a16="http://schemas.microsoft.com/office/drawing/2014/main" id="{00000000-0008-0000-0000-0000DD1A0000}"/>
            </a:ext>
          </a:extLst>
        </xdr:cNvPr>
        <xdr:cNvPicPr>
          <a:picLocks/>
        </xdr:cNvPicPr>
      </xdr:nvPicPr>
      <xdr:blipFill>
        <a:blip xmlns:r="http://schemas.openxmlformats.org/officeDocument/2006/relationships" r:embed="rId140" cstate="print">
          <a:extLst>
            <a:ext uri="{28A0092B-C50C-407E-A947-70E740481C1C}">
              <a14:useLocalDpi xmlns:a14="http://schemas.microsoft.com/office/drawing/2010/main" val="0"/>
            </a:ext>
          </a:extLst>
        </a:blip>
        <a:stretch>
          <a:fillRect/>
        </a:stretch>
      </xdr:blipFill>
      <xdr:spPr>
        <a:xfrm>
          <a:off x="18211800" y="35623500"/>
          <a:ext cx="1762125" cy="1143000"/>
        </a:xfrm>
        <a:prstGeom prst="rect">
          <a:avLst/>
        </a:prstGeom>
      </xdr:spPr>
    </xdr:pic>
    <xdr:clientData/>
  </xdr:twoCellAnchor>
  <xdr:twoCellAnchor editAs="oneCell">
    <xdr:from>
      <xdr:col>12</xdr:col>
      <xdr:colOff>0</xdr:colOff>
      <xdr:row>33</xdr:row>
      <xdr:rowOff>0</xdr:rowOff>
    </xdr:from>
    <xdr:to>
      <xdr:col>13</xdr:col>
      <xdr:colOff>0</xdr:colOff>
      <xdr:row>34</xdr:row>
      <xdr:rowOff>0</xdr:rowOff>
    </xdr:to>
    <xdr:pic>
      <xdr:nvPicPr>
        <xdr:cNvPr id="6879" name="EAN13Picture34">
          <a:extLst>
            <a:ext uri="{FF2B5EF4-FFF2-40B4-BE49-F238E27FC236}">
              <a16:creationId xmlns:a16="http://schemas.microsoft.com/office/drawing/2014/main" id="{00000000-0008-0000-0000-0000DF1A0000}"/>
            </a:ext>
          </a:extLst>
        </xdr:cNvPr>
        <xdr:cNvPicPr>
          <a:picLocks/>
        </xdr:cNvPicPr>
      </xdr:nvPicPr>
      <xdr:blipFill>
        <a:blip xmlns:r="http://schemas.openxmlformats.org/officeDocument/2006/relationships" r:embed="rId141" cstate="print">
          <a:extLst>
            <a:ext uri="{28A0092B-C50C-407E-A947-70E740481C1C}">
              <a14:useLocalDpi xmlns:a14="http://schemas.microsoft.com/office/drawing/2010/main" val="0"/>
            </a:ext>
          </a:extLst>
        </a:blip>
        <a:stretch>
          <a:fillRect/>
        </a:stretch>
      </xdr:blipFill>
      <xdr:spPr>
        <a:xfrm>
          <a:off x="18211800" y="36766500"/>
          <a:ext cx="1762125" cy="1143000"/>
        </a:xfrm>
        <a:prstGeom prst="rect">
          <a:avLst/>
        </a:prstGeom>
      </xdr:spPr>
    </xdr:pic>
    <xdr:clientData/>
  </xdr:twoCellAnchor>
  <xdr:twoCellAnchor editAs="oneCell">
    <xdr:from>
      <xdr:col>12</xdr:col>
      <xdr:colOff>0</xdr:colOff>
      <xdr:row>34</xdr:row>
      <xdr:rowOff>0</xdr:rowOff>
    </xdr:from>
    <xdr:to>
      <xdr:col>13</xdr:col>
      <xdr:colOff>0</xdr:colOff>
      <xdr:row>35</xdr:row>
      <xdr:rowOff>0</xdr:rowOff>
    </xdr:to>
    <xdr:pic>
      <xdr:nvPicPr>
        <xdr:cNvPr id="7200" name="EAN13Picture35">
          <a:extLst>
            <a:ext uri="{FF2B5EF4-FFF2-40B4-BE49-F238E27FC236}">
              <a16:creationId xmlns:a16="http://schemas.microsoft.com/office/drawing/2014/main" id="{00000000-0008-0000-0000-0000201C0000}"/>
            </a:ext>
          </a:extLst>
        </xdr:cNvPr>
        <xdr:cNvPicPr>
          <a:picLocks/>
        </xdr:cNvPicPr>
      </xdr:nvPicPr>
      <xdr:blipFill>
        <a:blip xmlns:r="http://schemas.openxmlformats.org/officeDocument/2006/relationships" r:embed="rId142" cstate="print">
          <a:extLst>
            <a:ext uri="{28A0092B-C50C-407E-A947-70E740481C1C}">
              <a14:useLocalDpi xmlns:a14="http://schemas.microsoft.com/office/drawing/2010/main" val="0"/>
            </a:ext>
          </a:extLst>
        </a:blip>
        <a:stretch>
          <a:fillRect/>
        </a:stretch>
      </xdr:blipFill>
      <xdr:spPr>
        <a:xfrm>
          <a:off x="18211800" y="37909500"/>
          <a:ext cx="1762125" cy="1143000"/>
        </a:xfrm>
        <a:prstGeom prst="rect">
          <a:avLst/>
        </a:prstGeom>
      </xdr:spPr>
    </xdr:pic>
    <xdr:clientData/>
  </xdr:twoCellAnchor>
  <xdr:twoCellAnchor editAs="oneCell">
    <xdr:from>
      <xdr:col>12</xdr:col>
      <xdr:colOff>0</xdr:colOff>
      <xdr:row>35</xdr:row>
      <xdr:rowOff>0</xdr:rowOff>
    </xdr:from>
    <xdr:to>
      <xdr:col>13</xdr:col>
      <xdr:colOff>0</xdr:colOff>
      <xdr:row>36</xdr:row>
      <xdr:rowOff>0</xdr:rowOff>
    </xdr:to>
    <xdr:pic>
      <xdr:nvPicPr>
        <xdr:cNvPr id="7201" name="EAN13Picture36">
          <a:extLst>
            <a:ext uri="{FF2B5EF4-FFF2-40B4-BE49-F238E27FC236}">
              <a16:creationId xmlns:a16="http://schemas.microsoft.com/office/drawing/2014/main" id="{00000000-0008-0000-0000-0000211C0000}"/>
            </a:ext>
          </a:extLst>
        </xdr:cNvPr>
        <xdr:cNvPicPr>
          <a:picLocks/>
        </xdr:cNvPicPr>
      </xdr:nvPicPr>
      <xdr:blipFill>
        <a:blip xmlns:r="http://schemas.openxmlformats.org/officeDocument/2006/relationships" r:embed="rId143" cstate="print">
          <a:extLst>
            <a:ext uri="{28A0092B-C50C-407E-A947-70E740481C1C}">
              <a14:useLocalDpi xmlns:a14="http://schemas.microsoft.com/office/drawing/2010/main" val="0"/>
            </a:ext>
          </a:extLst>
        </a:blip>
        <a:stretch>
          <a:fillRect/>
        </a:stretch>
      </xdr:blipFill>
      <xdr:spPr>
        <a:xfrm>
          <a:off x="18211800" y="39052500"/>
          <a:ext cx="1762125" cy="1143000"/>
        </a:xfrm>
        <a:prstGeom prst="rect">
          <a:avLst/>
        </a:prstGeom>
      </xdr:spPr>
    </xdr:pic>
    <xdr:clientData/>
  </xdr:twoCellAnchor>
  <xdr:twoCellAnchor editAs="oneCell">
    <xdr:from>
      <xdr:col>12</xdr:col>
      <xdr:colOff>0</xdr:colOff>
      <xdr:row>36</xdr:row>
      <xdr:rowOff>0</xdr:rowOff>
    </xdr:from>
    <xdr:to>
      <xdr:col>13</xdr:col>
      <xdr:colOff>0</xdr:colOff>
      <xdr:row>37</xdr:row>
      <xdr:rowOff>0</xdr:rowOff>
    </xdr:to>
    <xdr:pic>
      <xdr:nvPicPr>
        <xdr:cNvPr id="7202" name="EAN13Picture37">
          <a:extLst>
            <a:ext uri="{FF2B5EF4-FFF2-40B4-BE49-F238E27FC236}">
              <a16:creationId xmlns:a16="http://schemas.microsoft.com/office/drawing/2014/main" id="{00000000-0008-0000-0000-0000221C0000}"/>
            </a:ext>
          </a:extLst>
        </xdr:cNvPr>
        <xdr:cNvPicPr>
          <a:picLocks/>
        </xdr:cNvPicPr>
      </xdr:nvPicPr>
      <xdr:blipFill>
        <a:blip xmlns:r="http://schemas.openxmlformats.org/officeDocument/2006/relationships" r:embed="rId144" cstate="print">
          <a:extLst>
            <a:ext uri="{28A0092B-C50C-407E-A947-70E740481C1C}">
              <a14:useLocalDpi xmlns:a14="http://schemas.microsoft.com/office/drawing/2010/main" val="0"/>
            </a:ext>
          </a:extLst>
        </a:blip>
        <a:stretch>
          <a:fillRect/>
        </a:stretch>
      </xdr:blipFill>
      <xdr:spPr>
        <a:xfrm>
          <a:off x="18211800" y="40195500"/>
          <a:ext cx="1762125" cy="1143000"/>
        </a:xfrm>
        <a:prstGeom prst="rect">
          <a:avLst/>
        </a:prstGeom>
      </xdr:spPr>
    </xdr:pic>
    <xdr:clientData/>
  </xdr:twoCellAnchor>
  <xdr:twoCellAnchor editAs="oneCell">
    <xdr:from>
      <xdr:col>12</xdr:col>
      <xdr:colOff>0</xdr:colOff>
      <xdr:row>37</xdr:row>
      <xdr:rowOff>0</xdr:rowOff>
    </xdr:from>
    <xdr:to>
      <xdr:col>13</xdr:col>
      <xdr:colOff>0</xdr:colOff>
      <xdr:row>38</xdr:row>
      <xdr:rowOff>0</xdr:rowOff>
    </xdr:to>
    <xdr:pic>
      <xdr:nvPicPr>
        <xdr:cNvPr id="7203" name="EAN13Picture38">
          <a:extLst>
            <a:ext uri="{FF2B5EF4-FFF2-40B4-BE49-F238E27FC236}">
              <a16:creationId xmlns:a16="http://schemas.microsoft.com/office/drawing/2014/main" id="{00000000-0008-0000-0000-0000231C0000}"/>
            </a:ext>
          </a:extLst>
        </xdr:cNvPr>
        <xdr:cNvPicPr>
          <a:picLocks/>
        </xdr:cNvPicPr>
      </xdr:nvPicPr>
      <xdr:blipFill>
        <a:blip xmlns:r="http://schemas.openxmlformats.org/officeDocument/2006/relationships" r:embed="rId145" cstate="print">
          <a:extLst>
            <a:ext uri="{28A0092B-C50C-407E-A947-70E740481C1C}">
              <a14:useLocalDpi xmlns:a14="http://schemas.microsoft.com/office/drawing/2010/main" val="0"/>
            </a:ext>
          </a:extLst>
        </a:blip>
        <a:stretch>
          <a:fillRect/>
        </a:stretch>
      </xdr:blipFill>
      <xdr:spPr>
        <a:xfrm>
          <a:off x="18211800" y="41338500"/>
          <a:ext cx="1762125" cy="1143000"/>
        </a:xfrm>
        <a:prstGeom prst="rect">
          <a:avLst/>
        </a:prstGeom>
      </xdr:spPr>
    </xdr:pic>
    <xdr:clientData/>
  </xdr:twoCellAnchor>
  <xdr:twoCellAnchor editAs="oneCell">
    <xdr:from>
      <xdr:col>12</xdr:col>
      <xdr:colOff>0</xdr:colOff>
      <xdr:row>38</xdr:row>
      <xdr:rowOff>0</xdr:rowOff>
    </xdr:from>
    <xdr:to>
      <xdr:col>13</xdr:col>
      <xdr:colOff>0</xdr:colOff>
      <xdr:row>39</xdr:row>
      <xdr:rowOff>0</xdr:rowOff>
    </xdr:to>
    <xdr:pic>
      <xdr:nvPicPr>
        <xdr:cNvPr id="7204" name="EAN13Picture39">
          <a:extLst>
            <a:ext uri="{FF2B5EF4-FFF2-40B4-BE49-F238E27FC236}">
              <a16:creationId xmlns:a16="http://schemas.microsoft.com/office/drawing/2014/main" id="{00000000-0008-0000-0000-0000241C0000}"/>
            </a:ext>
          </a:extLst>
        </xdr:cNvPr>
        <xdr:cNvPicPr>
          <a:picLocks/>
        </xdr:cNvPicPr>
      </xdr:nvPicPr>
      <xdr:blipFill>
        <a:blip xmlns:r="http://schemas.openxmlformats.org/officeDocument/2006/relationships" r:embed="rId146" cstate="print">
          <a:extLst>
            <a:ext uri="{28A0092B-C50C-407E-A947-70E740481C1C}">
              <a14:useLocalDpi xmlns:a14="http://schemas.microsoft.com/office/drawing/2010/main" val="0"/>
            </a:ext>
          </a:extLst>
        </a:blip>
        <a:stretch>
          <a:fillRect/>
        </a:stretch>
      </xdr:blipFill>
      <xdr:spPr>
        <a:xfrm>
          <a:off x="18211800" y="42481500"/>
          <a:ext cx="1762125" cy="1143000"/>
        </a:xfrm>
        <a:prstGeom prst="rect">
          <a:avLst/>
        </a:prstGeom>
      </xdr:spPr>
    </xdr:pic>
    <xdr:clientData/>
  </xdr:twoCellAnchor>
  <xdr:twoCellAnchor editAs="oneCell">
    <xdr:from>
      <xdr:col>12</xdr:col>
      <xdr:colOff>0</xdr:colOff>
      <xdr:row>39</xdr:row>
      <xdr:rowOff>0</xdr:rowOff>
    </xdr:from>
    <xdr:to>
      <xdr:col>13</xdr:col>
      <xdr:colOff>0</xdr:colOff>
      <xdr:row>40</xdr:row>
      <xdr:rowOff>0</xdr:rowOff>
    </xdr:to>
    <xdr:pic>
      <xdr:nvPicPr>
        <xdr:cNvPr id="7205" name="EAN13Picture40">
          <a:extLst>
            <a:ext uri="{FF2B5EF4-FFF2-40B4-BE49-F238E27FC236}">
              <a16:creationId xmlns:a16="http://schemas.microsoft.com/office/drawing/2014/main" id="{00000000-0008-0000-0000-0000251C0000}"/>
            </a:ext>
          </a:extLst>
        </xdr:cNvPr>
        <xdr:cNvPicPr>
          <a:picLocks/>
        </xdr:cNvPicPr>
      </xdr:nvPicPr>
      <xdr:blipFill>
        <a:blip xmlns:r="http://schemas.openxmlformats.org/officeDocument/2006/relationships" r:embed="rId147" cstate="print">
          <a:extLst>
            <a:ext uri="{28A0092B-C50C-407E-A947-70E740481C1C}">
              <a14:useLocalDpi xmlns:a14="http://schemas.microsoft.com/office/drawing/2010/main" val="0"/>
            </a:ext>
          </a:extLst>
        </a:blip>
        <a:stretch>
          <a:fillRect/>
        </a:stretch>
      </xdr:blipFill>
      <xdr:spPr>
        <a:xfrm>
          <a:off x="18211800" y="43624500"/>
          <a:ext cx="1762125" cy="1143000"/>
        </a:xfrm>
        <a:prstGeom prst="rect">
          <a:avLst/>
        </a:prstGeom>
      </xdr:spPr>
    </xdr:pic>
    <xdr:clientData/>
  </xdr:twoCellAnchor>
  <xdr:twoCellAnchor editAs="oneCell">
    <xdr:from>
      <xdr:col>12</xdr:col>
      <xdr:colOff>0</xdr:colOff>
      <xdr:row>40</xdr:row>
      <xdr:rowOff>0</xdr:rowOff>
    </xdr:from>
    <xdr:to>
      <xdr:col>13</xdr:col>
      <xdr:colOff>0</xdr:colOff>
      <xdr:row>41</xdr:row>
      <xdr:rowOff>0</xdr:rowOff>
    </xdr:to>
    <xdr:pic>
      <xdr:nvPicPr>
        <xdr:cNvPr id="7206" name="EAN13Picture41">
          <a:extLst>
            <a:ext uri="{FF2B5EF4-FFF2-40B4-BE49-F238E27FC236}">
              <a16:creationId xmlns:a16="http://schemas.microsoft.com/office/drawing/2014/main" id="{00000000-0008-0000-0000-0000261C0000}"/>
            </a:ext>
          </a:extLst>
        </xdr:cNvPr>
        <xdr:cNvPicPr>
          <a:picLocks/>
        </xdr:cNvPicPr>
      </xdr:nvPicPr>
      <xdr:blipFill>
        <a:blip xmlns:r="http://schemas.openxmlformats.org/officeDocument/2006/relationships" r:embed="rId148" cstate="print">
          <a:extLst>
            <a:ext uri="{28A0092B-C50C-407E-A947-70E740481C1C}">
              <a14:useLocalDpi xmlns:a14="http://schemas.microsoft.com/office/drawing/2010/main" val="0"/>
            </a:ext>
          </a:extLst>
        </a:blip>
        <a:stretch>
          <a:fillRect/>
        </a:stretch>
      </xdr:blipFill>
      <xdr:spPr>
        <a:xfrm>
          <a:off x="18211800" y="44767500"/>
          <a:ext cx="1762125" cy="1143000"/>
        </a:xfrm>
        <a:prstGeom prst="rect">
          <a:avLst/>
        </a:prstGeom>
      </xdr:spPr>
    </xdr:pic>
    <xdr:clientData/>
  </xdr:twoCellAnchor>
  <xdr:twoCellAnchor editAs="oneCell">
    <xdr:from>
      <xdr:col>12</xdr:col>
      <xdr:colOff>0</xdr:colOff>
      <xdr:row>41</xdr:row>
      <xdr:rowOff>0</xdr:rowOff>
    </xdr:from>
    <xdr:to>
      <xdr:col>13</xdr:col>
      <xdr:colOff>0</xdr:colOff>
      <xdr:row>42</xdr:row>
      <xdr:rowOff>0</xdr:rowOff>
    </xdr:to>
    <xdr:pic>
      <xdr:nvPicPr>
        <xdr:cNvPr id="7207" name="EAN13Picture42">
          <a:extLst>
            <a:ext uri="{FF2B5EF4-FFF2-40B4-BE49-F238E27FC236}">
              <a16:creationId xmlns:a16="http://schemas.microsoft.com/office/drawing/2014/main" id="{00000000-0008-0000-0000-0000271C0000}"/>
            </a:ext>
          </a:extLst>
        </xdr:cNvPr>
        <xdr:cNvPicPr>
          <a:picLocks/>
        </xdr:cNvPicPr>
      </xdr:nvPicPr>
      <xdr:blipFill>
        <a:blip xmlns:r="http://schemas.openxmlformats.org/officeDocument/2006/relationships" r:embed="rId149" cstate="print">
          <a:extLst>
            <a:ext uri="{28A0092B-C50C-407E-A947-70E740481C1C}">
              <a14:useLocalDpi xmlns:a14="http://schemas.microsoft.com/office/drawing/2010/main" val="0"/>
            </a:ext>
          </a:extLst>
        </a:blip>
        <a:stretch>
          <a:fillRect/>
        </a:stretch>
      </xdr:blipFill>
      <xdr:spPr>
        <a:xfrm>
          <a:off x="18211800" y="45910500"/>
          <a:ext cx="1762125" cy="1143000"/>
        </a:xfrm>
        <a:prstGeom prst="rect">
          <a:avLst/>
        </a:prstGeom>
      </xdr:spPr>
    </xdr:pic>
    <xdr:clientData/>
  </xdr:twoCellAnchor>
  <xdr:twoCellAnchor editAs="oneCell">
    <xdr:from>
      <xdr:col>12</xdr:col>
      <xdr:colOff>0</xdr:colOff>
      <xdr:row>42</xdr:row>
      <xdr:rowOff>0</xdr:rowOff>
    </xdr:from>
    <xdr:to>
      <xdr:col>13</xdr:col>
      <xdr:colOff>0</xdr:colOff>
      <xdr:row>43</xdr:row>
      <xdr:rowOff>0</xdr:rowOff>
    </xdr:to>
    <xdr:pic>
      <xdr:nvPicPr>
        <xdr:cNvPr id="7208" name="EAN13Picture43">
          <a:extLst>
            <a:ext uri="{FF2B5EF4-FFF2-40B4-BE49-F238E27FC236}">
              <a16:creationId xmlns:a16="http://schemas.microsoft.com/office/drawing/2014/main" id="{00000000-0008-0000-0000-0000281C0000}"/>
            </a:ext>
          </a:extLst>
        </xdr:cNvPr>
        <xdr:cNvPicPr>
          <a:picLocks/>
        </xdr:cNvPicPr>
      </xdr:nvPicPr>
      <xdr:blipFill>
        <a:blip xmlns:r="http://schemas.openxmlformats.org/officeDocument/2006/relationships" r:embed="rId150" cstate="print">
          <a:extLst>
            <a:ext uri="{28A0092B-C50C-407E-A947-70E740481C1C}">
              <a14:useLocalDpi xmlns:a14="http://schemas.microsoft.com/office/drawing/2010/main" val="0"/>
            </a:ext>
          </a:extLst>
        </a:blip>
        <a:stretch>
          <a:fillRect/>
        </a:stretch>
      </xdr:blipFill>
      <xdr:spPr>
        <a:xfrm>
          <a:off x="18211800" y="47053500"/>
          <a:ext cx="1762125" cy="1143000"/>
        </a:xfrm>
        <a:prstGeom prst="rect">
          <a:avLst/>
        </a:prstGeom>
      </xdr:spPr>
    </xdr:pic>
    <xdr:clientData/>
  </xdr:twoCellAnchor>
  <xdr:twoCellAnchor editAs="oneCell">
    <xdr:from>
      <xdr:col>12</xdr:col>
      <xdr:colOff>0</xdr:colOff>
      <xdr:row>43</xdr:row>
      <xdr:rowOff>0</xdr:rowOff>
    </xdr:from>
    <xdr:to>
      <xdr:col>13</xdr:col>
      <xdr:colOff>0</xdr:colOff>
      <xdr:row>44</xdr:row>
      <xdr:rowOff>0</xdr:rowOff>
    </xdr:to>
    <xdr:pic>
      <xdr:nvPicPr>
        <xdr:cNvPr id="7209" name="EAN13Picture44">
          <a:extLst>
            <a:ext uri="{FF2B5EF4-FFF2-40B4-BE49-F238E27FC236}">
              <a16:creationId xmlns:a16="http://schemas.microsoft.com/office/drawing/2014/main" id="{00000000-0008-0000-0000-0000291C0000}"/>
            </a:ext>
          </a:extLst>
        </xdr:cNvPr>
        <xdr:cNvPicPr>
          <a:picLocks/>
        </xdr:cNvPicPr>
      </xdr:nvPicPr>
      <xdr:blipFill>
        <a:blip xmlns:r="http://schemas.openxmlformats.org/officeDocument/2006/relationships" r:embed="rId151" cstate="print">
          <a:extLst>
            <a:ext uri="{28A0092B-C50C-407E-A947-70E740481C1C}">
              <a14:useLocalDpi xmlns:a14="http://schemas.microsoft.com/office/drawing/2010/main" val="0"/>
            </a:ext>
          </a:extLst>
        </a:blip>
        <a:stretch>
          <a:fillRect/>
        </a:stretch>
      </xdr:blipFill>
      <xdr:spPr>
        <a:xfrm>
          <a:off x="18211800" y="48196500"/>
          <a:ext cx="1762125" cy="1143000"/>
        </a:xfrm>
        <a:prstGeom prst="rect">
          <a:avLst/>
        </a:prstGeom>
      </xdr:spPr>
    </xdr:pic>
    <xdr:clientData/>
  </xdr:twoCellAnchor>
  <xdr:twoCellAnchor editAs="oneCell">
    <xdr:from>
      <xdr:col>12</xdr:col>
      <xdr:colOff>0</xdr:colOff>
      <xdr:row>44</xdr:row>
      <xdr:rowOff>0</xdr:rowOff>
    </xdr:from>
    <xdr:to>
      <xdr:col>13</xdr:col>
      <xdr:colOff>0</xdr:colOff>
      <xdr:row>45</xdr:row>
      <xdr:rowOff>0</xdr:rowOff>
    </xdr:to>
    <xdr:pic>
      <xdr:nvPicPr>
        <xdr:cNvPr id="7210" name="EAN13Picture45">
          <a:extLst>
            <a:ext uri="{FF2B5EF4-FFF2-40B4-BE49-F238E27FC236}">
              <a16:creationId xmlns:a16="http://schemas.microsoft.com/office/drawing/2014/main" id="{00000000-0008-0000-0000-00002A1C0000}"/>
            </a:ext>
          </a:extLst>
        </xdr:cNvPr>
        <xdr:cNvPicPr>
          <a:picLocks/>
        </xdr:cNvPicPr>
      </xdr:nvPicPr>
      <xdr:blipFill>
        <a:blip xmlns:r="http://schemas.openxmlformats.org/officeDocument/2006/relationships" r:embed="rId152" cstate="print">
          <a:extLst>
            <a:ext uri="{28A0092B-C50C-407E-A947-70E740481C1C}">
              <a14:useLocalDpi xmlns:a14="http://schemas.microsoft.com/office/drawing/2010/main" val="0"/>
            </a:ext>
          </a:extLst>
        </a:blip>
        <a:stretch>
          <a:fillRect/>
        </a:stretch>
      </xdr:blipFill>
      <xdr:spPr>
        <a:xfrm>
          <a:off x="18211800" y="49339500"/>
          <a:ext cx="1762125" cy="1143000"/>
        </a:xfrm>
        <a:prstGeom prst="rect">
          <a:avLst/>
        </a:prstGeom>
      </xdr:spPr>
    </xdr:pic>
    <xdr:clientData/>
  </xdr:twoCellAnchor>
  <xdr:twoCellAnchor editAs="oneCell">
    <xdr:from>
      <xdr:col>12</xdr:col>
      <xdr:colOff>0</xdr:colOff>
      <xdr:row>45</xdr:row>
      <xdr:rowOff>0</xdr:rowOff>
    </xdr:from>
    <xdr:to>
      <xdr:col>13</xdr:col>
      <xdr:colOff>0</xdr:colOff>
      <xdr:row>46</xdr:row>
      <xdr:rowOff>0</xdr:rowOff>
    </xdr:to>
    <xdr:pic>
      <xdr:nvPicPr>
        <xdr:cNvPr id="7211" name="EAN13Picture46">
          <a:extLst>
            <a:ext uri="{FF2B5EF4-FFF2-40B4-BE49-F238E27FC236}">
              <a16:creationId xmlns:a16="http://schemas.microsoft.com/office/drawing/2014/main" id="{00000000-0008-0000-0000-00002B1C0000}"/>
            </a:ext>
          </a:extLst>
        </xdr:cNvPr>
        <xdr:cNvPicPr>
          <a:picLocks/>
        </xdr:cNvPicPr>
      </xdr:nvPicPr>
      <xdr:blipFill>
        <a:blip xmlns:r="http://schemas.openxmlformats.org/officeDocument/2006/relationships" r:embed="rId153" cstate="print">
          <a:extLst>
            <a:ext uri="{28A0092B-C50C-407E-A947-70E740481C1C}">
              <a14:useLocalDpi xmlns:a14="http://schemas.microsoft.com/office/drawing/2010/main" val="0"/>
            </a:ext>
          </a:extLst>
        </a:blip>
        <a:stretch>
          <a:fillRect/>
        </a:stretch>
      </xdr:blipFill>
      <xdr:spPr>
        <a:xfrm>
          <a:off x="18211800" y="50482500"/>
          <a:ext cx="1762125" cy="1143000"/>
        </a:xfrm>
        <a:prstGeom prst="rect">
          <a:avLst/>
        </a:prstGeom>
      </xdr:spPr>
    </xdr:pic>
    <xdr:clientData/>
  </xdr:twoCellAnchor>
  <xdr:twoCellAnchor editAs="oneCell">
    <xdr:from>
      <xdr:col>12</xdr:col>
      <xdr:colOff>0</xdr:colOff>
      <xdr:row>46</xdr:row>
      <xdr:rowOff>0</xdr:rowOff>
    </xdr:from>
    <xdr:to>
      <xdr:col>13</xdr:col>
      <xdr:colOff>0</xdr:colOff>
      <xdr:row>47</xdr:row>
      <xdr:rowOff>0</xdr:rowOff>
    </xdr:to>
    <xdr:pic>
      <xdr:nvPicPr>
        <xdr:cNvPr id="7212" name="EAN13Picture47">
          <a:extLst>
            <a:ext uri="{FF2B5EF4-FFF2-40B4-BE49-F238E27FC236}">
              <a16:creationId xmlns:a16="http://schemas.microsoft.com/office/drawing/2014/main" id="{00000000-0008-0000-0000-00002C1C0000}"/>
            </a:ext>
          </a:extLst>
        </xdr:cNvPr>
        <xdr:cNvPicPr>
          <a:picLocks/>
        </xdr:cNvPicPr>
      </xdr:nvPicPr>
      <xdr:blipFill>
        <a:blip xmlns:r="http://schemas.openxmlformats.org/officeDocument/2006/relationships" r:embed="rId154" cstate="print">
          <a:extLst>
            <a:ext uri="{28A0092B-C50C-407E-A947-70E740481C1C}">
              <a14:useLocalDpi xmlns:a14="http://schemas.microsoft.com/office/drawing/2010/main" val="0"/>
            </a:ext>
          </a:extLst>
        </a:blip>
        <a:stretch>
          <a:fillRect/>
        </a:stretch>
      </xdr:blipFill>
      <xdr:spPr>
        <a:xfrm>
          <a:off x="18211800" y="51625500"/>
          <a:ext cx="1762125" cy="1143000"/>
        </a:xfrm>
        <a:prstGeom prst="rect">
          <a:avLst/>
        </a:prstGeom>
      </xdr:spPr>
    </xdr:pic>
    <xdr:clientData/>
  </xdr:twoCellAnchor>
  <xdr:twoCellAnchor editAs="oneCell">
    <xdr:from>
      <xdr:col>12</xdr:col>
      <xdr:colOff>0</xdr:colOff>
      <xdr:row>47</xdr:row>
      <xdr:rowOff>0</xdr:rowOff>
    </xdr:from>
    <xdr:to>
      <xdr:col>13</xdr:col>
      <xdr:colOff>0</xdr:colOff>
      <xdr:row>48</xdr:row>
      <xdr:rowOff>0</xdr:rowOff>
    </xdr:to>
    <xdr:pic>
      <xdr:nvPicPr>
        <xdr:cNvPr id="7213" name="EAN13Picture48">
          <a:extLst>
            <a:ext uri="{FF2B5EF4-FFF2-40B4-BE49-F238E27FC236}">
              <a16:creationId xmlns:a16="http://schemas.microsoft.com/office/drawing/2014/main" id="{00000000-0008-0000-0000-00002D1C0000}"/>
            </a:ext>
          </a:extLst>
        </xdr:cNvPr>
        <xdr:cNvPicPr>
          <a:picLocks/>
        </xdr:cNvPicPr>
      </xdr:nvPicPr>
      <xdr:blipFill>
        <a:blip xmlns:r="http://schemas.openxmlformats.org/officeDocument/2006/relationships" r:embed="rId155" cstate="print">
          <a:extLst>
            <a:ext uri="{28A0092B-C50C-407E-A947-70E740481C1C}">
              <a14:useLocalDpi xmlns:a14="http://schemas.microsoft.com/office/drawing/2010/main" val="0"/>
            </a:ext>
          </a:extLst>
        </a:blip>
        <a:stretch>
          <a:fillRect/>
        </a:stretch>
      </xdr:blipFill>
      <xdr:spPr>
        <a:xfrm>
          <a:off x="18211800" y="52768500"/>
          <a:ext cx="1762125" cy="1143000"/>
        </a:xfrm>
        <a:prstGeom prst="rect">
          <a:avLst/>
        </a:prstGeom>
      </xdr:spPr>
    </xdr:pic>
    <xdr:clientData/>
  </xdr:twoCellAnchor>
  <xdr:twoCellAnchor editAs="oneCell">
    <xdr:from>
      <xdr:col>12</xdr:col>
      <xdr:colOff>0</xdr:colOff>
      <xdr:row>48</xdr:row>
      <xdr:rowOff>0</xdr:rowOff>
    </xdr:from>
    <xdr:to>
      <xdr:col>13</xdr:col>
      <xdr:colOff>0</xdr:colOff>
      <xdr:row>49</xdr:row>
      <xdr:rowOff>0</xdr:rowOff>
    </xdr:to>
    <xdr:pic>
      <xdr:nvPicPr>
        <xdr:cNvPr id="7214" name="EAN13Picture49">
          <a:extLst>
            <a:ext uri="{FF2B5EF4-FFF2-40B4-BE49-F238E27FC236}">
              <a16:creationId xmlns:a16="http://schemas.microsoft.com/office/drawing/2014/main" id="{00000000-0008-0000-0000-00002E1C0000}"/>
            </a:ext>
          </a:extLst>
        </xdr:cNvPr>
        <xdr:cNvPicPr>
          <a:picLocks/>
        </xdr:cNvPicPr>
      </xdr:nvPicPr>
      <xdr:blipFill>
        <a:blip xmlns:r="http://schemas.openxmlformats.org/officeDocument/2006/relationships" r:embed="rId156" cstate="print">
          <a:extLst>
            <a:ext uri="{28A0092B-C50C-407E-A947-70E740481C1C}">
              <a14:useLocalDpi xmlns:a14="http://schemas.microsoft.com/office/drawing/2010/main" val="0"/>
            </a:ext>
          </a:extLst>
        </a:blip>
        <a:stretch>
          <a:fillRect/>
        </a:stretch>
      </xdr:blipFill>
      <xdr:spPr>
        <a:xfrm>
          <a:off x="18211800" y="53911500"/>
          <a:ext cx="1762125" cy="1143000"/>
        </a:xfrm>
        <a:prstGeom prst="rect">
          <a:avLst/>
        </a:prstGeom>
      </xdr:spPr>
    </xdr:pic>
    <xdr:clientData/>
  </xdr:twoCellAnchor>
  <xdr:twoCellAnchor editAs="oneCell">
    <xdr:from>
      <xdr:col>12</xdr:col>
      <xdr:colOff>0</xdr:colOff>
      <xdr:row>49</xdr:row>
      <xdr:rowOff>0</xdr:rowOff>
    </xdr:from>
    <xdr:to>
      <xdr:col>13</xdr:col>
      <xdr:colOff>0</xdr:colOff>
      <xdr:row>50</xdr:row>
      <xdr:rowOff>0</xdr:rowOff>
    </xdr:to>
    <xdr:pic>
      <xdr:nvPicPr>
        <xdr:cNvPr id="7215" name="EAN13Picture50">
          <a:extLst>
            <a:ext uri="{FF2B5EF4-FFF2-40B4-BE49-F238E27FC236}">
              <a16:creationId xmlns:a16="http://schemas.microsoft.com/office/drawing/2014/main" id="{00000000-0008-0000-0000-00002F1C0000}"/>
            </a:ext>
          </a:extLst>
        </xdr:cNvPr>
        <xdr:cNvPicPr>
          <a:picLocks/>
        </xdr:cNvPicPr>
      </xdr:nvPicPr>
      <xdr:blipFill>
        <a:blip xmlns:r="http://schemas.openxmlformats.org/officeDocument/2006/relationships" r:embed="rId157" cstate="print">
          <a:extLst>
            <a:ext uri="{28A0092B-C50C-407E-A947-70E740481C1C}">
              <a14:useLocalDpi xmlns:a14="http://schemas.microsoft.com/office/drawing/2010/main" val="0"/>
            </a:ext>
          </a:extLst>
        </a:blip>
        <a:stretch>
          <a:fillRect/>
        </a:stretch>
      </xdr:blipFill>
      <xdr:spPr>
        <a:xfrm>
          <a:off x="18211800" y="55054500"/>
          <a:ext cx="1762125" cy="1143000"/>
        </a:xfrm>
        <a:prstGeom prst="rect">
          <a:avLst/>
        </a:prstGeom>
      </xdr:spPr>
    </xdr:pic>
    <xdr:clientData/>
  </xdr:twoCellAnchor>
  <xdr:twoCellAnchor editAs="oneCell">
    <xdr:from>
      <xdr:col>12</xdr:col>
      <xdr:colOff>0</xdr:colOff>
      <xdr:row>50</xdr:row>
      <xdr:rowOff>0</xdr:rowOff>
    </xdr:from>
    <xdr:to>
      <xdr:col>13</xdr:col>
      <xdr:colOff>0</xdr:colOff>
      <xdr:row>51</xdr:row>
      <xdr:rowOff>0</xdr:rowOff>
    </xdr:to>
    <xdr:pic>
      <xdr:nvPicPr>
        <xdr:cNvPr id="7216" name="EAN13Picture51">
          <a:extLst>
            <a:ext uri="{FF2B5EF4-FFF2-40B4-BE49-F238E27FC236}">
              <a16:creationId xmlns:a16="http://schemas.microsoft.com/office/drawing/2014/main" id="{00000000-0008-0000-0000-0000301C0000}"/>
            </a:ext>
          </a:extLst>
        </xdr:cNvPr>
        <xdr:cNvPicPr>
          <a:picLocks/>
        </xdr:cNvPicPr>
      </xdr:nvPicPr>
      <xdr:blipFill>
        <a:blip xmlns:r="http://schemas.openxmlformats.org/officeDocument/2006/relationships" r:embed="rId158" cstate="print">
          <a:extLst>
            <a:ext uri="{28A0092B-C50C-407E-A947-70E740481C1C}">
              <a14:useLocalDpi xmlns:a14="http://schemas.microsoft.com/office/drawing/2010/main" val="0"/>
            </a:ext>
          </a:extLst>
        </a:blip>
        <a:stretch>
          <a:fillRect/>
        </a:stretch>
      </xdr:blipFill>
      <xdr:spPr>
        <a:xfrm>
          <a:off x="18211800" y="56197500"/>
          <a:ext cx="1762125" cy="1143000"/>
        </a:xfrm>
        <a:prstGeom prst="rect">
          <a:avLst/>
        </a:prstGeom>
      </xdr:spPr>
    </xdr:pic>
    <xdr:clientData/>
  </xdr:twoCellAnchor>
  <xdr:twoCellAnchor editAs="oneCell">
    <xdr:from>
      <xdr:col>12</xdr:col>
      <xdr:colOff>0</xdr:colOff>
      <xdr:row>51</xdr:row>
      <xdr:rowOff>0</xdr:rowOff>
    </xdr:from>
    <xdr:to>
      <xdr:col>13</xdr:col>
      <xdr:colOff>0</xdr:colOff>
      <xdr:row>52</xdr:row>
      <xdr:rowOff>0</xdr:rowOff>
    </xdr:to>
    <xdr:pic>
      <xdr:nvPicPr>
        <xdr:cNvPr id="7217" name="EAN13Picture52">
          <a:extLst>
            <a:ext uri="{FF2B5EF4-FFF2-40B4-BE49-F238E27FC236}">
              <a16:creationId xmlns:a16="http://schemas.microsoft.com/office/drawing/2014/main" id="{00000000-0008-0000-0000-0000311C0000}"/>
            </a:ext>
          </a:extLst>
        </xdr:cNvPr>
        <xdr:cNvPicPr>
          <a:picLocks/>
        </xdr:cNvPicPr>
      </xdr:nvPicPr>
      <xdr:blipFill>
        <a:blip xmlns:r="http://schemas.openxmlformats.org/officeDocument/2006/relationships" r:embed="rId159" cstate="print">
          <a:extLst>
            <a:ext uri="{28A0092B-C50C-407E-A947-70E740481C1C}">
              <a14:useLocalDpi xmlns:a14="http://schemas.microsoft.com/office/drawing/2010/main" val="0"/>
            </a:ext>
          </a:extLst>
        </a:blip>
        <a:stretch>
          <a:fillRect/>
        </a:stretch>
      </xdr:blipFill>
      <xdr:spPr>
        <a:xfrm>
          <a:off x="18211800" y="57340500"/>
          <a:ext cx="1762125" cy="1143000"/>
        </a:xfrm>
        <a:prstGeom prst="rect">
          <a:avLst/>
        </a:prstGeom>
      </xdr:spPr>
    </xdr:pic>
    <xdr:clientData/>
  </xdr:twoCellAnchor>
  <xdr:twoCellAnchor editAs="oneCell">
    <xdr:from>
      <xdr:col>12</xdr:col>
      <xdr:colOff>0</xdr:colOff>
      <xdr:row>52</xdr:row>
      <xdr:rowOff>0</xdr:rowOff>
    </xdr:from>
    <xdr:to>
      <xdr:col>13</xdr:col>
      <xdr:colOff>0</xdr:colOff>
      <xdr:row>53</xdr:row>
      <xdr:rowOff>0</xdr:rowOff>
    </xdr:to>
    <xdr:pic>
      <xdr:nvPicPr>
        <xdr:cNvPr id="7218" name="EAN13Picture53">
          <a:extLst>
            <a:ext uri="{FF2B5EF4-FFF2-40B4-BE49-F238E27FC236}">
              <a16:creationId xmlns:a16="http://schemas.microsoft.com/office/drawing/2014/main" id="{00000000-0008-0000-0000-0000321C0000}"/>
            </a:ext>
          </a:extLst>
        </xdr:cNvPr>
        <xdr:cNvPicPr>
          <a:picLocks/>
        </xdr:cNvPicPr>
      </xdr:nvPicPr>
      <xdr:blipFill>
        <a:blip xmlns:r="http://schemas.openxmlformats.org/officeDocument/2006/relationships" r:embed="rId160" cstate="print">
          <a:extLst>
            <a:ext uri="{28A0092B-C50C-407E-A947-70E740481C1C}">
              <a14:useLocalDpi xmlns:a14="http://schemas.microsoft.com/office/drawing/2010/main" val="0"/>
            </a:ext>
          </a:extLst>
        </a:blip>
        <a:stretch>
          <a:fillRect/>
        </a:stretch>
      </xdr:blipFill>
      <xdr:spPr>
        <a:xfrm>
          <a:off x="18211800" y="58483500"/>
          <a:ext cx="1762125" cy="1143000"/>
        </a:xfrm>
        <a:prstGeom prst="rect">
          <a:avLst/>
        </a:prstGeom>
      </xdr:spPr>
    </xdr:pic>
    <xdr:clientData/>
  </xdr:twoCellAnchor>
  <xdr:twoCellAnchor editAs="oneCell">
    <xdr:from>
      <xdr:col>12</xdr:col>
      <xdr:colOff>0</xdr:colOff>
      <xdr:row>53</xdr:row>
      <xdr:rowOff>0</xdr:rowOff>
    </xdr:from>
    <xdr:to>
      <xdr:col>13</xdr:col>
      <xdr:colOff>0</xdr:colOff>
      <xdr:row>54</xdr:row>
      <xdr:rowOff>0</xdr:rowOff>
    </xdr:to>
    <xdr:pic>
      <xdr:nvPicPr>
        <xdr:cNvPr id="7219" name="EAN13Picture54">
          <a:extLst>
            <a:ext uri="{FF2B5EF4-FFF2-40B4-BE49-F238E27FC236}">
              <a16:creationId xmlns:a16="http://schemas.microsoft.com/office/drawing/2014/main" id="{00000000-0008-0000-0000-0000331C0000}"/>
            </a:ext>
          </a:extLst>
        </xdr:cNvPr>
        <xdr:cNvPicPr>
          <a:picLocks/>
        </xdr:cNvPicPr>
      </xdr:nvPicPr>
      <xdr:blipFill>
        <a:blip xmlns:r="http://schemas.openxmlformats.org/officeDocument/2006/relationships" r:embed="rId161" cstate="print">
          <a:extLst>
            <a:ext uri="{28A0092B-C50C-407E-A947-70E740481C1C}">
              <a14:useLocalDpi xmlns:a14="http://schemas.microsoft.com/office/drawing/2010/main" val="0"/>
            </a:ext>
          </a:extLst>
        </a:blip>
        <a:stretch>
          <a:fillRect/>
        </a:stretch>
      </xdr:blipFill>
      <xdr:spPr>
        <a:xfrm>
          <a:off x="18211800" y="59626500"/>
          <a:ext cx="1762125" cy="1143000"/>
        </a:xfrm>
        <a:prstGeom prst="rect">
          <a:avLst/>
        </a:prstGeom>
      </xdr:spPr>
    </xdr:pic>
    <xdr:clientData/>
  </xdr:twoCellAnchor>
  <xdr:twoCellAnchor editAs="oneCell">
    <xdr:from>
      <xdr:col>12</xdr:col>
      <xdr:colOff>0</xdr:colOff>
      <xdr:row>54</xdr:row>
      <xdr:rowOff>0</xdr:rowOff>
    </xdr:from>
    <xdr:to>
      <xdr:col>13</xdr:col>
      <xdr:colOff>0</xdr:colOff>
      <xdr:row>55</xdr:row>
      <xdr:rowOff>0</xdr:rowOff>
    </xdr:to>
    <xdr:pic>
      <xdr:nvPicPr>
        <xdr:cNvPr id="7220" name="EAN13Picture55">
          <a:extLst>
            <a:ext uri="{FF2B5EF4-FFF2-40B4-BE49-F238E27FC236}">
              <a16:creationId xmlns:a16="http://schemas.microsoft.com/office/drawing/2014/main" id="{00000000-0008-0000-0000-0000341C0000}"/>
            </a:ext>
          </a:extLst>
        </xdr:cNvPr>
        <xdr:cNvPicPr>
          <a:picLocks/>
        </xdr:cNvPicPr>
      </xdr:nvPicPr>
      <xdr:blipFill>
        <a:blip xmlns:r="http://schemas.openxmlformats.org/officeDocument/2006/relationships" r:embed="rId162" cstate="print">
          <a:extLst>
            <a:ext uri="{28A0092B-C50C-407E-A947-70E740481C1C}">
              <a14:useLocalDpi xmlns:a14="http://schemas.microsoft.com/office/drawing/2010/main" val="0"/>
            </a:ext>
          </a:extLst>
        </a:blip>
        <a:stretch>
          <a:fillRect/>
        </a:stretch>
      </xdr:blipFill>
      <xdr:spPr>
        <a:xfrm>
          <a:off x="18211800" y="60769500"/>
          <a:ext cx="1762125" cy="1143000"/>
        </a:xfrm>
        <a:prstGeom prst="rect">
          <a:avLst/>
        </a:prstGeom>
      </xdr:spPr>
    </xdr:pic>
    <xdr:clientData/>
  </xdr:twoCellAnchor>
  <xdr:twoCellAnchor editAs="oneCell">
    <xdr:from>
      <xdr:col>12</xdr:col>
      <xdr:colOff>0</xdr:colOff>
      <xdr:row>55</xdr:row>
      <xdr:rowOff>0</xdr:rowOff>
    </xdr:from>
    <xdr:to>
      <xdr:col>13</xdr:col>
      <xdr:colOff>0</xdr:colOff>
      <xdr:row>56</xdr:row>
      <xdr:rowOff>0</xdr:rowOff>
    </xdr:to>
    <xdr:pic>
      <xdr:nvPicPr>
        <xdr:cNvPr id="7221" name="EAN13Picture56">
          <a:extLst>
            <a:ext uri="{FF2B5EF4-FFF2-40B4-BE49-F238E27FC236}">
              <a16:creationId xmlns:a16="http://schemas.microsoft.com/office/drawing/2014/main" id="{00000000-0008-0000-0000-0000351C0000}"/>
            </a:ext>
          </a:extLst>
        </xdr:cNvPr>
        <xdr:cNvPicPr>
          <a:picLocks/>
        </xdr:cNvPicPr>
      </xdr:nvPicPr>
      <xdr:blipFill>
        <a:blip xmlns:r="http://schemas.openxmlformats.org/officeDocument/2006/relationships" r:embed="rId163" cstate="print">
          <a:extLst>
            <a:ext uri="{28A0092B-C50C-407E-A947-70E740481C1C}">
              <a14:useLocalDpi xmlns:a14="http://schemas.microsoft.com/office/drawing/2010/main" val="0"/>
            </a:ext>
          </a:extLst>
        </a:blip>
        <a:stretch>
          <a:fillRect/>
        </a:stretch>
      </xdr:blipFill>
      <xdr:spPr>
        <a:xfrm>
          <a:off x="18211800" y="61912500"/>
          <a:ext cx="1762125" cy="1143000"/>
        </a:xfrm>
        <a:prstGeom prst="rect">
          <a:avLst/>
        </a:prstGeom>
      </xdr:spPr>
    </xdr:pic>
    <xdr:clientData/>
  </xdr:twoCellAnchor>
  <xdr:twoCellAnchor editAs="oneCell">
    <xdr:from>
      <xdr:col>12</xdr:col>
      <xdr:colOff>0</xdr:colOff>
      <xdr:row>56</xdr:row>
      <xdr:rowOff>0</xdr:rowOff>
    </xdr:from>
    <xdr:to>
      <xdr:col>13</xdr:col>
      <xdr:colOff>0</xdr:colOff>
      <xdr:row>57</xdr:row>
      <xdr:rowOff>0</xdr:rowOff>
    </xdr:to>
    <xdr:pic>
      <xdr:nvPicPr>
        <xdr:cNvPr id="7222" name="EAN13Picture57">
          <a:extLst>
            <a:ext uri="{FF2B5EF4-FFF2-40B4-BE49-F238E27FC236}">
              <a16:creationId xmlns:a16="http://schemas.microsoft.com/office/drawing/2014/main" id="{00000000-0008-0000-0000-0000361C0000}"/>
            </a:ext>
          </a:extLst>
        </xdr:cNvPr>
        <xdr:cNvPicPr>
          <a:picLocks/>
        </xdr:cNvPicPr>
      </xdr:nvPicPr>
      <xdr:blipFill>
        <a:blip xmlns:r="http://schemas.openxmlformats.org/officeDocument/2006/relationships" r:embed="rId164" cstate="print">
          <a:extLst>
            <a:ext uri="{28A0092B-C50C-407E-A947-70E740481C1C}">
              <a14:useLocalDpi xmlns:a14="http://schemas.microsoft.com/office/drawing/2010/main" val="0"/>
            </a:ext>
          </a:extLst>
        </a:blip>
        <a:stretch>
          <a:fillRect/>
        </a:stretch>
      </xdr:blipFill>
      <xdr:spPr>
        <a:xfrm>
          <a:off x="18211800" y="63055500"/>
          <a:ext cx="1762125" cy="1143000"/>
        </a:xfrm>
        <a:prstGeom prst="rect">
          <a:avLst/>
        </a:prstGeom>
      </xdr:spPr>
    </xdr:pic>
    <xdr:clientData/>
  </xdr:twoCellAnchor>
  <xdr:twoCellAnchor editAs="oneCell">
    <xdr:from>
      <xdr:col>12</xdr:col>
      <xdr:colOff>0</xdr:colOff>
      <xdr:row>57</xdr:row>
      <xdr:rowOff>0</xdr:rowOff>
    </xdr:from>
    <xdr:to>
      <xdr:col>13</xdr:col>
      <xdr:colOff>0</xdr:colOff>
      <xdr:row>58</xdr:row>
      <xdr:rowOff>0</xdr:rowOff>
    </xdr:to>
    <xdr:pic>
      <xdr:nvPicPr>
        <xdr:cNvPr id="7223" name="EAN13Picture58">
          <a:extLst>
            <a:ext uri="{FF2B5EF4-FFF2-40B4-BE49-F238E27FC236}">
              <a16:creationId xmlns:a16="http://schemas.microsoft.com/office/drawing/2014/main" id="{00000000-0008-0000-0000-0000371C0000}"/>
            </a:ext>
          </a:extLst>
        </xdr:cNvPr>
        <xdr:cNvPicPr>
          <a:picLocks/>
        </xdr:cNvPicPr>
      </xdr:nvPicPr>
      <xdr:blipFill>
        <a:blip xmlns:r="http://schemas.openxmlformats.org/officeDocument/2006/relationships" r:embed="rId165" cstate="print">
          <a:extLst>
            <a:ext uri="{28A0092B-C50C-407E-A947-70E740481C1C}">
              <a14:useLocalDpi xmlns:a14="http://schemas.microsoft.com/office/drawing/2010/main" val="0"/>
            </a:ext>
          </a:extLst>
        </a:blip>
        <a:stretch>
          <a:fillRect/>
        </a:stretch>
      </xdr:blipFill>
      <xdr:spPr>
        <a:xfrm>
          <a:off x="18211800" y="64198500"/>
          <a:ext cx="1762125" cy="1143000"/>
        </a:xfrm>
        <a:prstGeom prst="rect">
          <a:avLst/>
        </a:prstGeom>
      </xdr:spPr>
    </xdr:pic>
    <xdr:clientData/>
  </xdr:twoCellAnchor>
  <xdr:twoCellAnchor editAs="oneCell">
    <xdr:from>
      <xdr:col>12</xdr:col>
      <xdr:colOff>0</xdr:colOff>
      <xdr:row>58</xdr:row>
      <xdr:rowOff>0</xdr:rowOff>
    </xdr:from>
    <xdr:to>
      <xdr:col>13</xdr:col>
      <xdr:colOff>0</xdr:colOff>
      <xdr:row>59</xdr:row>
      <xdr:rowOff>0</xdr:rowOff>
    </xdr:to>
    <xdr:pic>
      <xdr:nvPicPr>
        <xdr:cNvPr id="7224" name="EAN13Picture59">
          <a:extLst>
            <a:ext uri="{FF2B5EF4-FFF2-40B4-BE49-F238E27FC236}">
              <a16:creationId xmlns:a16="http://schemas.microsoft.com/office/drawing/2014/main" id="{00000000-0008-0000-0000-0000381C0000}"/>
            </a:ext>
          </a:extLst>
        </xdr:cNvPr>
        <xdr:cNvPicPr>
          <a:picLocks/>
        </xdr:cNvPicPr>
      </xdr:nvPicPr>
      <xdr:blipFill>
        <a:blip xmlns:r="http://schemas.openxmlformats.org/officeDocument/2006/relationships" r:embed="rId166" cstate="print">
          <a:extLst>
            <a:ext uri="{28A0092B-C50C-407E-A947-70E740481C1C}">
              <a14:useLocalDpi xmlns:a14="http://schemas.microsoft.com/office/drawing/2010/main" val="0"/>
            </a:ext>
          </a:extLst>
        </a:blip>
        <a:stretch>
          <a:fillRect/>
        </a:stretch>
      </xdr:blipFill>
      <xdr:spPr>
        <a:xfrm>
          <a:off x="18211800" y="65341500"/>
          <a:ext cx="1762125" cy="1143000"/>
        </a:xfrm>
        <a:prstGeom prst="rect">
          <a:avLst/>
        </a:prstGeom>
      </xdr:spPr>
    </xdr:pic>
    <xdr:clientData/>
  </xdr:twoCellAnchor>
  <xdr:twoCellAnchor editAs="oneCell">
    <xdr:from>
      <xdr:col>12</xdr:col>
      <xdr:colOff>0</xdr:colOff>
      <xdr:row>59</xdr:row>
      <xdr:rowOff>0</xdr:rowOff>
    </xdr:from>
    <xdr:to>
      <xdr:col>13</xdr:col>
      <xdr:colOff>0</xdr:colOff>
      <xdr:row>60</xdr:row>
      <xdr:rowOff>0</xdr:rowOff>
    </xdr:to>
    <xdr:pic>
      <xdr:nvPicPr>
        <xdr:cNvPr id="7225" name="EAN13Picture60">
          <a:extLst>
            <a:ext uri="{FF2B5EF4-FFF2-40B4-BE49-F238E27FC236}">
              <a16:creationId xmlns:a16="http://schemas.microsoft.com/office/drawing/2014/main" id="{00000000-0008-0000-0000-0000391C0000}"/>
            </a:ext>
          </a:extLst>
        </xdr:cNvPr>
        <xdr:cNvPicPr>
          <a:picLocks/>
        </xdr:cNvPicPr>
      </xdr:nvPicPr>
      <xdr:blipFill>
        <a:blip xmlns:r="http://schemas.openxmlformats.org/officeDocument/2006/relationships" r:embed="rId167" cstate="print">
          <a:extLst>
            <a:ext uri="{28A0092B-C50C-407E-A947-70E740481C1C}">
              <a14:useLocalDpi xmlns:a14="http://schemas.microsoft.com/office/drawing/2010/main" val="0"/>
            </a:ext>
          </a:extLst>
        </a:blip>
        <a:stretch>
          <a:fillRect/>
        </a:stretch>
      </xdr:blipFill>
      <xdr:spPr>
        <a:xfrm>
          <a:off x="18211800" y="66484500"/>
          <a:ext cx="1762125" cy="1143000"/>
        </a:xfrm>
        <a:prstGeom prst="rect">
          <a:avLst/>
        </a:prstGeom>
      </xdr:spPr>
    </xdr:pic>
    <xdr:clientData/>
  </xdr:twoCellAnchor>
  <xdr:twoCellAnchor editAs="oneCell">
    <xdr:from>
      <xdr:col>12</xdr:col>
      <xdr:colOff>0</xdr:colOff>
      <xdr:row>60</xdr:row>
      <xdr:rowOff>0</xdr:rowOff>
    </xdr:from>
    <xdr:to>
      <xdr:col>13</xdr:col>
      <xdr:colOff>0</xdr:colOff>
      <xdr:row>61</xdr:row>
      <xdr:rowOff>0</xdr:rowOff>
    </xdr:to>
    <xdr:pic>
      <xdr:nvPicPr>
        <xdr:cNvPr id="7226" name="EAN13Picture61">
          <a:extLst>
            <a:ext uri="{FF2B5EF4-FFF2-40B4-BE49-F238E27FC236}">
              <a16:creationId xmlns:a16="http://schemas.microsoft.com/office/drawing/2014/main" id="{00000000-0008-0000-0000-00003A1C0000}"/>
            </a:ext>
          </a:extLst>
        </xdr:cNvPr>
        <xdr:cNvPicPr>
          <a:picLocks/>
        </xdr:cNvPicPr>
      </xdr:nvPicPr>
      <xdr:blipFill>
        <a:blip xmlns:r="http://schemas.openxmlformats.org/officeDocument/2006/relationships" r:embed="rId168" cstate="print">
          <a:extLst>
            <a:ext uri="{28A0092B-C50C-407E-A947-70E740481C1C}">
              <a14:useLocalDpi xmlns:a14="http://schemas.microsoft.com/office/drawing/2010/main" val="0"/>
            </a:ext>
          </a:extLst>
        </a:blip>
        <a:stretch>
          <a:fillRect/>
        </a:stretch>
      </xdr:blipFill>
      <xdr:spPr>
        <a:xfrm>
          <a:off x="18211800" y="67627500"/>
          <a:ext cx="1762125" cy="1143000"/>
        </a:xfrm>
        <a:prstGeom prst="rect">
          <a:avLst/>
        </a:prstGeom>
      </xdr:spPr>
    </xdr:pic>
    <xdr:clientData/>
  </xdr:twoCellAnchor>
  <xdr:twoCellAnchor editAs="oneCell">
    <xdr:from>
      <xdr:col>12</xdr:col>
      <xdr:colOff>0</xdr:colOff>
      <xdr:row>61</xdr:row>
      <xdr:rowOff>0</xdr:rowOff>
    </xdr:from>
    <xdr:to>
      <xdr:col>13</xdr:col>
      <xdr:colOff>0</xdr:colOff>
      <xdr:row>62</xdr:row>
      <xdr:rowOff>0</xdr:rowOff>
    </xdr:to>
    <xdr:pic>
      <xdr:nvPicPr>
        <xdr:cNvPr id="7227" name="EAN13Picture62">
          <a:extLst>
            <a:ext uri="{FF2B5EF4-FFF2-40B4-BE49-F238E27FC236}">
              <a16:creationId xmlns:a16="http://schemas.microsoft.com/office/drawing/2014/main" id="{00000000-0008-0000-0000-00003B1C0000}"/>
            </a:ext>
          </a:extLst>
        </xdr:cNvPr>
        <xdr:cNvPicPr>
          <a:picLocks/>
        </xdr:cNvPicPr>
      </xdr:nvPicPr>
      <xdr:blipFill>
        <a:blip xmlns:r="http://schemas.openxmlformats.org/officeDocument/2006/relationships" r:embed="rId169" cstate="print">
          <a:extLst>
            <a:ext uri="{28A0092B-C50C-407E-A947-70E740481C1C}">
              <a14:useLocalDpi xmlns:a14="http://schemas.microsoft.com/office/drawing/2010/main" val="0"/>
            </a:ext>
          </a:extLst>
        </a:blip>
        <a:stretch>
          <a:fillRect/>
        </a:stretch>
      </xdr:blipFill>
      <xdr:spPr>
        <a:xfrm>
          <a:off x="18211800" y="68770500"/>
          <a:ext cx="1762125" cy="1143000"/>
        </a:xfrm>
        <a:prstGeom prst="rect">
          <a:avLst/>
        </a:prstGeom>
      </xdr:spPr>
    </xdr:pic>
    <xdr:clientData/>
  </xdr:twoCellAnchor>
  <xdr:twoCellAnchor editAs="oneCell">
    <xdr:from>
      <xdr:col>12</xdr:col>
      <xdr:colOff>0</xdr:colOff>
      <xdr:row>62</xdr:row>
      <xdr:rowOff>0</xdr:rowOff>
    </xdr:from>
    <xdr:to>
      <xdr:col>13</xdr:col>
      <xdr:colOff>0</xdr:colOff>
      <xdr:row>63</xdr:row>
      <xdr:rowOff>0</xdr:rowOff>
    </xdr:to>
    <xdr:pic>
      <xdr:nvPicPr>
        <xdr:cNvPr id="7228" name="EAN13Picture63">
          <a:extLst>
            <a:ext uri="{FF2B5EF4-FFF2-40B4-BE49-F238E27FC236}">
              <a16:creationId xmlns:a16="http://schemas.microsoft.com/office/drawing/2014/main" id="{00000000-0008-0000-0000-00003C1C0000}"/>
            </a:ext>
          </a:extLst>
        </xdr:cNvPr>
        <xdr:cNvPicPr>
          <a:picLocks/>
        </xdr:cNvPicPr>
      </xdr:nvPicPr>
      <xdr:blipFill>
        <a:blip xmlns:r="http://schemas.openxmlformats.org/officeDocument/2006/relationships" r:embed="rId170" cstate="print">
          <a:extLst>
            <a:ext uri="{28A0092B-C50C-407E-A947-70E740481C1C}">
              <a14:useLocalDpi xmlns:a14="http://schemas.microsoft.com/office/drawing/2010/main" val="0"/>
            </a:ext>
          </a:extLst>
        </a:blip>
        <a:stretch>
          <a:fillRect/>
        </a:stretch>
      </xdr:blipFill>
      <xdr:spPr>
        <a:xfrm>
          <a:off x="18211800" y="69913500"/>
          <a:ext cx="1762125" cy="1143000"/>
        </a:xfrm>
        <a:prstGeom prst="rect">
          <a:avLst/>
        </a:prstGeom>
      </xdr:spPr>
    </xdr:pic>
    <xdr:clientData/>
  </xdr:twoCellAnchor>
  <xdr:twoCellAnchor editAs="oneCell">
    <xdr:from>
      <xdr:col>12</xdr:col>
      <xdr:colOff>0</xdr:colOff>
      <xdr:row>63</xdr:row>
      <xdr:rowOff>0</xdr:rowOff>
    </xdr:from>
    <xdr:to>
      <xdr:col>13</xdr:col>
      <xdr:colOff>0</xdr:colOff>
      <xdr:row>64</xdr:row>
      <xdr:rowOff>0</xdr:rowOff>
    </xdr:to>
    <xdr:pic>
      <xdr:nvPicPr>
        <xdr:cNvPr id="7229" name="EAN13Picture64">
          <a:extLst>
            <a:ext uri="{FF2B5EF4-FFF2-40B4-BE49-F238E27FC236}">
              <a16:creationId xmlns:a16="http://schemas.microsoft.com/office/drawing/2014/main" id="{00000000-0008-0000-0000-00003D1C0000}"/>
            </a:ext>
          </a:extLst>
        </xdr:cNvPr>
        <xdr:cNvPicPr>
          <a:picLocks/>
        </xdr:cNvPicPr>
      </xdr:nvPicPr>
      <xdr:blipFill>
        <a:blip xmlns:r="http://schemas.openxmlformats.org/officeDocument/2006/relationships" r:embed="rId171" cstate="print">
          <a:extLst>
            <a:ext uri="{28A0092B-C50C-407E-A947-70E740481C1C}">
              <a14:useLocalDpi xmlns:a14="http://schemas.microsoft.com/office/drawing/2010/main" val="0"/>
            </a:ext>
          </a:extLst>
        </a:blip>
        <a:stretch>
          <a:fillRect/>
        </a:stretch>
      </xdr:blipFill>
      <xdr:spPr>
        <a:xfrm>
          <a:off x="18211800" y="71056500"/>
          <a:ext cx="1762125" cy="1143000"/>
        </a:xfrm>
        <a:prstGeom prst="rect">
          <a:avLst/>
        </a:prstGeom>
      </xdr:spPr>
    </xdr:pic>
    <xdr:clientData/>
  </xdr:twoCellAnchor>
  <xdr:twoCellAnchor editAs="oneCell">
    <xdr:from>
      <xdr:col>12</xdr:col>
      <xdr:colOff>0</xdr:colOff>
      <xdr:row>64</xdr:row>
      <xdr:rowOff>0</xdr:rowOff>
    </xdr:from>
    <xdr:to>
      <xdr:col>13</xdr:col>
      <xdr:colOff>0</xdr:colOff>
      <xdr:row>65</xdr:row>
      <xdr:rowOff>0</xdr:rowOff>
    </xdr:to>
    <xdr:pic>
      <xdr:nvPicPr>
        <xdr:cNvPr id="7230" name="EAN13Picture65">
          <a:extLst>
            <a:ext uri="{FF2B5EF4-FFF2-40B4-BE49-F238E27FC236}">
              <a16:creationId xmlns:a16="http://schemas.microsoft.com/office/drawing/2014/main" id="{00000000-0008-0000-0000-00003E1C0000}"/>
            </a:ext>
          </a:extLst>
        </xdr:cNvPr>
        <xdr:cNvPicPr>
          <a:picLocks/>
        </xdr:cNvPicPr>
      </xdr:nvPicPr>
      <xdr:blipFill>
        <a:blip xmlns:r="http://schemas.openxmlformats.org/officeDocument/2006/relationships" r:embed="rId172" cstate="print">
          <a:extLst>
            <a:ext uri="{28A0092B-C50C-407E-A947-70E740481C1C}">
              <a14:useLocalDpi xmlns:a14="http://schemas.microsoft.com/office/drawing/2010/main" val="0"/>
            </a:ext>
          </a:extLst>
        </a:blip>
        <a:stretch>
          <a:fillRect/>
        </a:stretch>
      </xdr:blipFill>
      <xdr:spPr>
        <a:xfrm>
          <a:off x="18211800" y="72199500"/>
          <a:ext cx="1762125" cy="1143000"/>
        </a:xfrm>
        <a:prstGeom prst="rect">
          <a:avLst/>
        </a:prstGeom>
      </xdr:spPr>
    </xdr:pic>
    <xdr:clientData/>
  </xdr:twoCellAnchor>
  <xdr:twoCellAnchor editAs="oneCell">
    <xdr:from>
      <xdr:col>12</xdr:col>
      <xdr:colOff>0</xdr:colOff>
      <xdr:row>65</xdr:row>
      <xdr:rowOff>0</xdr:rowOff>
    </xdr:from>
    <xdr:to>
      <xdr:col>13</xdr:col>
      <xdr:colOff>0</xdr:colOff>
      <xdr:row>66</xdr:row>
      <xdr:rowOff>0</xdr:rowOff>
    </xdr:to>
    <xdr:pic>
      <xdr:nvPicPr>
        <xdr:cNvPr id="7231" name="EAN13Picture66">
          <a:extLst>
            <a:ext uri="{FF2B5EF4-FFF2-40B4-BE49-F238E27FC236}">
              <a16:creationId xmlns:a16="http://schemas.microsoft.com/office/drawing/2014/main" id="{00000000-0008-0000-0000-00003F1C0000}"/>
            </a:ext>
          </a:extLst>
        </xdr:cNvPr>
        <xdr:cNvPicPr>
          <a:picLocks/>
        </xdr:cNvPicPr>
      </xdr:nvPicPr>
      <xdr:blipFill>
        <a:blip xmlns:r="http://schemas.openxmlformats.org/officeDocument/2006/relationships" r:embed="rId173" cstate="print">
          <a:extLst>
            <a:ext uri="{28A0092B-C50C-407E-A947-70E740481C1C}">
              <a14:useLocalDpi xmlns:a14="http://schemas.microsoft.com/office/drawing/2010/main" val="0"/>
            </a:ext>
          </a:extLst>
        </a:blip>
        <a:stretch>
          <a:fillRect/>
        </a:stretch>
      </xdr:blipFill>
      <xdr:spPr>
        <a:xfrm>
          <a:off x="18211800" y="73342500"/>
          <a:ext cx="1762125" cy="1143000"/>
        </a:xfrm>
        <a:prstGeom prst="rect">
          <a:avLst/>
        </a:prstGeom>
      </xdr:spPr>
    </xdr:pic>
    <xdr:clientData/>
  </xdr:twoCellAnchor>
  <xdr:twoCellAnchor editAs="oneCell">
    <xdr:from>
      <xdr:col>12</xdr:col>
      <xdr:colOff>0</xdr:colOff>
      <xdr:row>66</xdr:row>
      <xdr:rowOff>0</xdr:rowOff>
    </xdr:from>
    <xdr:to>
      <xdr:col>13</xdr:col>
      <xdr:colOff>0</xdr:colOff>
      <xdr:row>67</xdr:row>
      <xdr:rowOff>0</xdr:rowOff>
    </xdr:to>
    <xdr:pic>
      <xdr:nvPicPr>
        <xdr:cNvPr id="7232" name="EAN13Picture67">
          <a:extLst>
            <a:ext uri="{FF2B5EF4-FFF2-40B4-BE49-F238E27FC236}">
              <a16:creationId xmlns:a16="http://schemas.microsoft.com/office/drawing/2014/main" id="{00000000-0008-0000-0000-0000401C0000}"/>
            </a:ext>
          </a:extLst>
        </xdr:cNvPr>
        <xdr:cNvPicPr>
          <a:picLocks/>
        </xdr:cNvPicPr>
      </xdr:nvPicPr>
      <xdr:blipFill>
        <a:blip xmlns:r="http://schemas.openxmlformats.org/officeDocument/2006/relationships" r:embed="rId174" cstate="print">
          <a:extLst>
            <a:ext uri="{28A0092B-C50C-407E-A947-70E740481C1C}">
              <a14:useLocalDpi xmlns:a14="http://schemas.microsoft.com/office/drawing/2010/main" val="0"/>
            </a:ext>
          </a:extLst>
        </a:blip>
        <a:stretch>
          <a:fillRect/>
        </a:stretch>
      </xdr:blipFill>
      <xdr:spPr>
        <a:xfrm>
          <a:off x="18211800" y="74485500"/>
          <a:ext cx="1762125" cy="1143000"/>
        </a:xfrm>
        <a:prstGeom prst="rect">
          <a:avLst/>
        </a:prstGeom>
      </xdr:spPr>
    </xdr:pic>
    <xdr:clientData/>
  </xdr:twoCellAnchor>
  <xdr:twoCellAnchor editAs="oneCell">
    <xdr:from>
      <xdr:col>12</xdr:col>
      <xdr:colOff>0</xdr:colOff>
      <xdr:row>67</xdr:row>
      <xdr:rowOff>0</xdr:rowOff>
    </xdr:from>
    <xdr:to>
      <xdr:col>13</xdr:col>
      <xdr:colOff>0</xdr:colOff>
      <xdr:row>68</xdr:row>
      <xdr:rowOff>0</xdr:rowOff>
    </xdr:to>
    <xdr:pic>
      <xdr:nvPicPr>
        <xdr:cNvPr id="7233" name="EAN13Picture68">
          <a:extLst>
            <a:ext uri="{FF2B5EF4-FFF2-40B4-BE49-F238E27FC236}">
              <a16:creationId xmlns:a16="http://schemas.microsoft.com/office/drawing/2014/main" id="{00000000-0008-0000-0000-0000411C0000}"/>
            </a:ext>
          </a:extLst>
        </xdr:cNvPr>
        <xdr:cNvPicPr>
          <a:picLocks/>
        </xdr:cNvPicPr>
      </xdr:nvPicPr>
      <xdr:blipFill>
        <a:blip xmlns:r="http://schemas.openxmlformats.org/officeDocument/2006/relationships" r:embed="rId175" cstate="print">
          <a:extLst>
            <a:ext uri="{28A0092B-C50C-407E-A947-70E740481C1C}">
              <a14:useLocalDpi xmlns:a14="http://schemas.microsoft.com/office/drawing/2010/main" val="0"/>
            </a:ext>
          </a:extLst>
        </a:blip>
        <a:stretch>
          <a:fillRect/>
        </a:stretch>
      </xdr:blipFill>
      <xdr:spPr>
        <a:xfrm>
          <a:off x="18211800" y="75628500"/>
          <a:ext cx="1762125" cy="1143000"/>
        </a:xfrm>
        <a:prstGeom prst="rect">
          <a:avLst/>
        </a:prstGeom>
      </xdr:spPr>
    </xdr:pic>
    <xdr:clientData/>
  </xdr:twoCellAnchor>
  <xdr:twoCellAnchor editAs="oneCell">
    <xdr:from>
      <xdr:col>12</xdr:col>
      <xdr:colOff>0</xdr:colOff>
      <xdr:row>68</xdr:row>
      <xdr:rowOff>0</xdr:rowOff>
    </xdr:from>
    <xdr:to>
      <xdr:col>13</xdr:col>
      <xdr:colOff>0</xdr:colOff>
      <xdr:row>69</xdr:row>
      <xdr:rowOff>0</xdr:rowOff>
    </xdr:to>
    <xdr:pic>
      <xdr:nvPicPr>
        <xdr:cNvPr id="7234" name="EAN13Picture69">
          <a:extLst>
            <a:ext uri="{FF2B5EF4-FFF2-40B4-BE49-F238E27FC236}">
              <a16:creationId xmlns:a16="http://schemas.microsoft.com/office/drawing/2014/main" id="{00000000-0008-0000-0000-0000421C0000}"/>
            </a:ext>
          </a:extLst>
        </xdr:cNvPr>
        <xdr:cNvPicPr>
          <a:picLocks/>
        </xdr:cNvPicPr>
      </xdr:nvPicPr>
      <xdr:blipFill>
        <a:blip xmlns:r="http://schemas.openxmlformats.org/officeDocument/2006/relationships" r:embed="rId176" cstate="print">
          <a:extLst>
            <a:ext uri="{28A0092B-C50C-407E-A947-70E740481C1C}">
              <a14:useLocalDpi xmlns:a14="http://schemas.microsoft.com/office/drawing/2010/main" val="0"/>
            </a:ext>
          </a:extLst>
        </a:blip>
        <a:stretch>
          <a:fillRect/>
        </a:stretch>
      </xdr:blipFill>
      <xdr:spPr>
        <a:xfrm>
          <a:off x="18211800" y="76771500"/>
          <a:ext cx="1762125" cy="1143000"/>
        </a:xfrm>
        <a:prstGeom prst="rect">
          <a:avLst/>
        </a:prstGeom>
      </xdr:spPr>
    </xdr:pic>
    <xdr:clientData/>
  </xdr:twoCellAnchor>
  <xdr:twoCellAnchor editAs="oneCell">
    <xdr:from>
      <xdr:col>12</xdr:col>
      <xdr:colOff>0</xdr:colOff>
      <xdr:row>69</xdr:row>
      <xdr:rowOff>0</xdr:rowOff>
    </xdr:from>
    <xdr:to>
      <xdr:col>13</xdr:col>
      <xdr:colOff>0</xdr:colOff>
      <xdr:row>70</xdr:row>
      <xdr:rowOff>0</xdr:rowOff>
    </xdr:to>
    <xdr:pic>
      <xdr:nvPicPr>
        <xdr:cNvPr id="7235" name="EAN13Picture70">
          <a:extLst>
            <a:ext uri="{FF2B5EF4-FFF2-40B4-BE49-F238E27FC236}">
              <a16:creationId xmlns:a16="http://schemas.microsoft.com/office/drawing/2014/main" id="{00000000-0008-0000-0000-0000431C0000}"/>
            </a:ext>
          </a:extLst>
        </xdr:cNvPr>
        <xdr:cNvPicPr>
          <a:picLocks/>
        </xdr:cNvPicPr>
      </xdr:nvPicPr>
      <xdr:blipFill>
        <a:blip xmlns:r="http://schemas.openxmlformats.org/officeDocument/2006/relationships" r:embed="rId177" cstate="print">
          <a:extLst>
            <a:ext uri="{28A0092B-C50C-407E-A947-70E740481C1C}">
              <a14:useLocalDpi xmlns:a14="http://schemas.microsoft.com/office/drawing/2010/main" val="0"/>
            </a:ext>
          </a:extLst>
        </a:blip>
        <a:stretch>
          <a:fillRect/>
        </a:stretch>
      </xdr:blipFill>
      <xdr:spPr>
        <a:xfrm>
          <a:off x="18211800" y="77914500"/>
          <a:ext cx="1762125" cy="1143000"/>
        </a:xfrm>
        <a:prstGeom prst="rect">
          <a:avLst/>
        </a:prstGeom>
      </xdr:spPr>
    </xdr:pic>
    <xdr:clientData/>
  </xdr:twoCellAnchor>
  <xdr:twoCellAnchor editAs="oneCell">
    <xdr:from>
      <xdr:col>12</xdr:col>
      <xdr:colOff>0</xdr:colOff>
      <xdr:row>70</xdr:row>
      <xdr:rowOff>0</xdr:rowOff>
    </xdr:from>
    <xdr:to>
      <xdr:col>13</xdr:col>
      <xdr:colOff>0</xdr:colOff>
      <xdr:row>71</xdr:row>
      <xdr:rowOff>0</xdr:rowOff>
    </xdr:to>
    <xdr:pic>
      <xdr:nvPicPr>
        <xdr:cNvPr id="7236" name="EAN13Picture71">
          <a:extLst>
            <a:ext uri="{FF2B5EF4-FFF2-40B4-BE49-F238E27FC236}">
              <a16:creationId xmlns:a16="http://schemas.microsoft.com/office/drawing/2014/main" id="{00000000-0008-0000-0000-0000441C0000}"/>
            </a:ext>
          </a:extLst>
        </xdr:cNvPr>
        <xdr:cNvPicPr>
          <a:picLocks/>
        </xdr:cNvPicPr>
      </xdr:nvPicPr>
      <xdr:blipFill>
        <a:blip xmlns:r="http://schemas.openxmlformats.org/officeDocument/2006/relationships" r:embed="rId178" cstate="print">
          <a:extLst>
            <a:ext uri="{28A0092B-C50C-407E-A947-70E740481C1C}">
              <a14:useLocalDpi xmlns:a14="http://schemas.microsoft.com/office/drawing/2010/main" val="0"/>
            </a:ext>
          </a:extLst>
        </a:blip>
        <a:stretch>
          <a:fillRect/>
        </a:stretch>
      </xdr:blipFill>
      <xdr:spPr>
        <a:xfrm>
          <a:off x="18211800" y="79057500"/>
          <a:ext cx="1762125" cy="1143000"/>
        </a:xfrm>
        <a:prstGeom prst="rect">
          <a:avLst/>
        </a:prstGeom>
      </xdr:spPr>
    </xdr:pic>
    <xdr:clientData/>
  </xdr:twoCellAnchor>
  <xdr:twoCellAnchor editAs="oneCell">
    <xdr:from>
      <xdr:col>12</xdr:col>
      <xdr:colOff>0</xdr:colOff>
      <xdr:row>71</xdr:row>
      <xdr:rowOff>0</xdr:rowOff>
    </xdr:from>
    <xdr:to>
      <xdr:col>13</xdr:col>
      <xdr:colOff>0</xdr:colOff>
      <xdr:row>72</xdr:row>
      <xdr:rowOff>0</xdr:rowOff>
    </xdr:to>
    <xdr:pic>
      <xdr:nvPicPr>
        <xdr:cNvPr id="7237" name="EAN13Picture72">
          <a:extLst>
            <a:ext uri="{FF2B5EF4-FFF2-40B4-BE49-F238E27FC236}">
              <a16:creationId xmlns:a16="http://schemas.microsoft.com/office/drawing/2014/main" id="{00000000-0008-0000-0000-0000451C0000}"/>
            </a:ext>
          </a:extLst>
        </xdr:cNvPr>
        <xdr:cNvPicPr>
          <a:picLocks/>
        </xdr:cNvPicPr>
      </xdr:nvPicPr>
      <xdr:blipFill>
        <a:blip xmlns:r="http://schemas.openxmlformats.org/officeDocument/2006/relationships" r:embed="rId179" cstate="print">
          <a:extLst>
            <a:ext uri="{28A0092B-C50C-407E-A947-70E740481C1C}">
              <a14:useLocalDpi xmlns:a14="http://schemas.microsoft.com/office/drawing/2010/main" val="0"/>
            </a:ext>
          </a:extLst>
        </a:blip>
        <a:stretch>
          <a:fillRect/>
        </a:stretch>
      </xdr:blipFill>
      <xdr:spPr>
        <a:xfrm>
          <a:off x="18211800" y="80200500"/>
          <a:ext cx="1762125" cy="1143000"/>
        </a:xfrm>
        <a:prstGeom prst="rect">
          <a:avLst/>
        </a:prstGeom>
      </xdr:spPr>
    </xdr:pic>
    <xdr:clientData/>
  </xdr:twoCellAnchor>
  <xdr:twoCellAnchor editAs="oneCell">
    <xdr:from>
      <xdr:col>12</xdr:col>
      <xdr:colOff>0</xdr:colOff>
      <xdr:row>72</xdr:row>
      <xdr:rowOff>0</xdr:rowOff>
    </xdr:from>
    <xdr:to>
      <xdr:col>13</xdr:col>
      <xdr:colOff>0</xdr:colOff>
      <xdr:row>73</xdr:row>
      <xdr:rowOff>0</xdr:rowOff>
    </xdr:to>
    <xdr:pic>
      <xdr:nvPicPr>
        <xdr:cNvPr id="7238" name="EAN13Picture73">
          <a:extLst>
            <a:ext uri="{FF2B5EF4-FFF2-40B4-BE49-F238E27FC236}">
              <a16:creationId xmlns:a16="http://schemas.microsoft.com/office/drawing/2014/main" id="{00000000-0008-0000-0000-0000461C0000}"/>
            </a:ext>
          </a:extLst>
        </xdr:cNvPr>
        <xdr:cNvPicPr>
          <a:picLocks/>
        </xdr:cNvPicPr>
      </xdr:nvPicPr>
      <xdr:blipFill>
        <a:blip xmlns:r="http://schemas.openxmlformats.org/officeDocument/2006/relationships" r:embed="rId180" cstate="print">
          <a:extLst>
            <a:ext uri="{28A0092B-C50C-407E-A947-70E740481C1C}">
              <a14:useLocalDpi xmlns:a14="http://schemas.microsoft.com/office/drawing/2010/main" val="0"/>
            </a:ext>
          </a:extLst>
        </a:blip>
        <a:stretch>
          <a:fillRect/>
        </a:stretch>
      </xdr:blipFill>
      <xdr:spPr>
        <a:xfrm>
          <a:off x="18211800" y="81343500"/>
          <a:ext cx="1762125" cy="1143000"/>
        </a:xfrm>
        <a:prstGeom prst="rect">
          <a:avLst/>
        </a:prstGeom>
      </xdr:spPr>
    </xdr:pic>
    <xdr:clientData/>
  </xdr:twoCellAnchor>
  <xdr:twoCellAnchor editAs="oneCell">
    <xdr:from>
      <xdr:col>12</xdr:col>
      <xdr:colOff>0</xdr:colOff>
      <xdr:row>73</xdr:row>
      <xdr:rowOff>0</xdr:rowOff>
    </xdr:from>
    <xdr:to>
      <xdr:col>13</xdr:col>
      <xdr:colOff>0</xdr:colOff>
      <xdr:row>74</xdr:row>
      <xdr:rowOff>0</xdr:rowOff>
    </xdr:to>
    <xdr:pic>
      <xdr:nvPicPr>
        <xdr:cNvPr id="7239" name="EAN13Picture74">
          <a:extLst>
            <a:ext uri="{FF2B5EF4-FFF2-40B4-BE49-F238E27FC236}">
              <a16:creationId xmlns:a16="http://schemas.microsoft.com/office/drawing/2014/main" id="{00000000-0008-0000-0000-0000471C0000}"/>
            </a:ext>
          </a:extLst>
        </xdr:cNvPr>
        <xdr:cNvPicPr>
          <a:picLocks/>
        </xdr:cNvPicPr>
      </xdr:nvPicPr>
      <xdr:blipFill>
        <a:blip xmlns:r="http://schemas.openxmlformats.org/officeDocument/2006/relationships" r:embed="rId181" cstate="print">
          <a:extLst>
            <a:ext uri="{28A0092B-C50C-407E-A947-70E740481C1C}">
              <a14:useLocalDpi xmlns:a14="http://schemas.microsoft.com/office/drawing/2010/main" val="0"/>
            </a:ext>
          </a:extLst>
        </a:blip>
        <a:stretch>
          <a:fillRect/>
        </a:stretch>
      </xdr:blipFill>
      <xdr:spPr>
        <a:xfrm>
          <a:off x="18211800" y="82486500"/>
          <a:ext cx="1762125" cy="1143000"/>
        </a:xfrm>
        <a:prstGeom prst="rect">
          <a:avLst/>
        </a:prstGeom>
      </xdr:spPr>
    </xdr:pic>
    <xdr:clientData/>
  </xdr:twoCellAnchor>
  <xdr:twoCellAnchor editAs="oneCell">
    <xdr:from>
      <xdr:col>12</xdr:col>
      <xdr:colOff>0</xdr:colOff>
      <xdr:row>74</xdr:row>
      <xdr:rowOff>0</xdr:rowOff>
    </xdr:from>
    <xdr:to>
      <xdr:col>13</xdr:col>
      <xdr:colOff>0</xdr:colOff>
      <xdr:row>75</xdr:row>
      <xdr:rowOff>0</xdr:rowOff>
    </xdr:to>
    <xdr:pic>
      <xdr:nvPicPr>
        <xdr:cNvPr id="7240" name="EAN13Picture75">
          <a:extLst>
            <a:ext uri="{FF2B5EF4-FFF2-40B4-BE49-F238E27FC236}">
              <a16:creationId xmlns:a16="http://schemas.microsoft.com/office/drawing/2014/main" id="{00000000-0008-0000-0000-0000481C0000}"/>
            </a:ext>
          </a:extLst>
        </xdr:cNvPr>
        <xdr:cNvPicPr>
          <a:picLocks/>
        </xdr:cNvPicPr>
      </xdr:nvPicPr>
      <xdr:blipFill>
        <a:blip xmlns:r="http://schemas.openxmlformats.org/officeDocument/2006/relationships" r:embed="rId182" cstate="print">
          <a:extLst>
            <a:ext uri="{28A0092B-C50C-407E-A947-70E740481C1C}">
              <a14:useLocalDpi xmlns:a14="http://schemas.microsoft.com/office/drawing/2010/main" val="0"/>
            </a:ext>
          </a:extLst>
        </a:blip>
        <a:stretch>
          <a:fillRect/>
        </a:stretch>
      </xdr:blipFill>
      <xdr:spPr>
        <a:xfrm>
          <a:off x="18211800" y="83629500"/>
          <a:ext cx="1762125" cy="1143000"/>
        </a:xfrm>
        <a:prstGeom prst="rect">
          <a:avLst/>
        </a:prstGeom>
      </xdr:spPr>
    </xdr:pic>
    <xdr:clientData/>
  </xdr:twoCellAnchor>
  <xdr:twoCellAnchor editAs="oneCell">
    <xdr:from>
      <xdr:col>12</xdr:col>
      <xdr:colOff>0</xdr:colOff>
      <xdr:row>75</xdr:row>
      <xdr:rowOff>0</xdr:rowOff>
    </xdr:from>
    <xdr:to>
      <xdr:col>13</xdr:col>
      <xdr:colOff>0</xdr:colOff>
      <xdr:row>76</xdr:row>
      <xdr:rowOff>0</xdr:rowOff>
    </xdr:to>
    <xdr:pic>
      <xdr:nvPicPr>
        <xdr:cNvPr id="7241" name="EAN13Picture76">
          <a:extLst>
            <a:ext uri="{FF2B5EF4-FFF2-40B4-BE49-F238E27FC236}">
              <a16:creationId xmlns:a16="http://schemas.microsoft.com/office/drawing/2014/main" id="{00000000-0008-0000-0000-0000491C0000}"/>
            </a:ext>
          </a:extLst>
        </xdr:cNvPr>
        <xdr:cNvPicPr>
          <a:picLocks/>
        </xdr:cNvPicPr>
      </xdr:nvPicPr>
      <xdr:blipFill>
        <a:blip xmlns:r="http://schemas.openxmlformats.org/officeDocument/2006/relationships" r:embed="rId183" cstate="print">
          <a:extLst>
            <a:ext uri="{28A0092B-C50C-407E-A947-70E740481C1C}">
              <a14:useLocalDpi xmlns:a14="http://schemas.microsoft.com/office/drawing/2010/main" val="0"/>
            </a:ext>
          </a:extLst>
        </a:blip>
        <a:stretch>
          <a:fillRect/>
        </a:stretch>
      </xdr:blipFill>
      <xdr:spPr>
        <a:xfrm>
          <a:off x="18211800" y="84772500"/>
          <a:ext cx="1762125" cy="1143000"/>
        </a:xfrm>
        <a:prstGeom prst="rect">
          <a:avLst/>
        </a:prstGeom>
      </xdr:spPr>
    </xdr:pic>
    <xdr:clientData/>
  </xdr:twoCellAnchor>
  <xdr:twoCellAnchor editAs="oneCell">
    <xdr:from>
      <xdr:col>12</xdr:col>
      <xdr:colOff>0</xdr:colOff>
      <xdr:row>76</xdr:row>
      <xdr:rowOff>0</xdr:rowOff>
    </xdr:from>
    <xdr:to>
      <xdr:col>13</xdr:col>
      <xdr:colOff>0</xdr:colOff>
      <xdr:row>77</xdr:row>
      <xdr:rowOff>0</xdr:rowOff>
    </xdr:to>
    <xdr:pic>
      <xdr:nvPicPr>
        <xdr:cNvPr id="7242" name="EAN13Picture77">
          <a:extLst>
            <a:ext uri="{FF2B5EF4-FFF2-40B4-BE49-F238E27FC236}">
              <a16:creationId xmlns:a16="http://schemas.microsoft.com/office/drawing/2014/main" id="{00000000-0008-0000-0000-00004A1C0000}"/>
            </a:ext>
          </a:extLst>
        </xdr:cNvPr>
        <xdr:cNvPicPr>
          <a:picLocks/>
        </xdr:cNvPicPr>
      </xdr:nvPicPr>
      <xdr:blipFill>
        <a:blip xmlns:r="http://schemas.openxmlformats.org/officeDocument/2006/relationships" r:embed="rId184" cstate="print">
          <a:extLst>
            <a:ext uri="{28A0092B-C50C-407E-A947-70E740481C1C}">
              <a14:useLocalDpi xmlns:a14="http://schemas.microsoft.com/office/drawing/2010/main" val="0"/>
            </a:ext>
          </a:extLst>
        </a:blip>
        <a:stretch>
          <a:fillRect/>
        </a:stretch>
      </xdr:blipFill>
      <xdr:spPr>
        <a:xfrm>
          <a:off x="18211800" y="85915500"/>
          <a:ext cx="1762125" cy="1143000"/>
        </a:xfrm>
        <a:prstGeom prst="rect">
          <a:avLst/>
        </a:prstGeom>
      </xdr:spPr>
    </xdr:pic>
    <xdr:clientData/>
  </xdr:twoCellAnchor>
  <xdr:twoCellAnchor editAs="oneCell">
    <xdr:from>
      <xdr:col>12</xdr:col>
      <xdr:colOff>0</xdr:colOff>
      <xdr:row>77</xdr:row>
      <xdr:rowOff>0</xdr:rowOff>
    </xdr:from>
    <xdr:to>
      <xdr:col>13</xdr:col>
      <xdr:colOff>0</xdr:colOff>
      <xdr:row>78</xdr:row>
      <xdr:rowOff>0</xdr:rowOff>
    </xdr:to>
    <xdr:pic>
      <xdr:nvPicPr>
        <xdr:cNvPr id="7243" name="EAN13Picture78">
          <a:extLst>
            <a:ext uri="{FF2B5EF4-FFF2-40B4-BE49-F238E27FC236}">
              <a16:creationId xmlns:a16="http://schemas.microsoft.com/office/drawing/2014/main" id="{00000000-0008-0000-0000-00004B1C0000}"/>
            </a:ext>
          </a:extLst>
        </xdr:cNvPr>
        <xdr:cNvPicPr>
          <a:picLocks/>
        </xdr:cNvPicPr>
      </xdr:nvPicPr>
      <xdr:blipFill>
        <a:blip xmlns:r="http://schemas.openxmlformats.org/officeDocument/2006/relationships" r:embed="rId185" cstate="print">
          <a:extLst>
            <a:ext uri="{28A0092B-C50C-407E-A947-70E740481C1C}">
              <a14:useLocalDpi xmlns:a14="http://schemas.microsoft.com/office/drawing/2010/main" val="0"/>
            </a:ext>
          </a:extLst>
        </a:blip>
        <a:stretch>
          <a:fillRect/>
        </a:stretch>
      </xdr:blipFill>
      <xdr:spPr>
        <a:xfrm>
          <a:off x="18211800" y="87058500"/>
          <a:ext cx="1762125" cy="1143000"/>
        </a:xfrm>
        <a:prstGeom prst="rect">
          <a:avLst/>
        </a:prstGeom>
      </xdr:spPr>
    </xdr:pic>
    <xdr:clientData/>
  </xdr:twoCellAnchor>
  <xdr:twoCellAnchor editAs="oneCell">
    <xdr:from>
      <xdr:col>12</xdr:col>
      <xdr:colOff>0</xdr:colOff>
      <xdr:row>78</xdr:row>
      <xdr:rowOff>0</xdr:rowOff>
    </xdr:from>
    <xdr:to>
      <xdr:col>13</xdr:col>
      <xdr:colOff>0</xdr:colOff>
      <xdr:row>79</xdr:row>
      <xdr:rowOff>0</xdr:rowOff>
    </xdr:to>
    <xdr:pic>
      <xdr:nvPicPr>
        <xdr:cNvPr id="7244" name="EAN13Picture79">
          <a:extLst>
            <a:ext uri="{FF2B5EF4-FFF2-40B4-BE49-F238E27FC236}">
              <a16:creationId xmlns:a16="http://schemas.microsoft.com/office/drawing/2014/main" id="{00000000-0008-0000-0000-00004C1C0000}"/>
            </a:ext>
          </a:extLst>
        </xdr:cNvPr>
        <xdr:cNvPicPr>
          <a:picLocks/>
        </xdr:cNvPicPr>
      </xdr:nvPicPr>
      <xdr:blipFill>
        <a:blip xmlns:r="http://schemas.openxmlformats.org/officeDocument/2006/relationships" r:embed="rId186" cstate="print">
          <a:extLst>
            <a:ext uri="{28A0092B-C50C-407E-A947-70E740481C1C}">
              <a14:useLocalDpi xmlns:a14="http://schemas.microsoft.com/office/drawing/2010/main" val="0"/>
            </a:ext>
          </a:extLst>
        </a:blip>
        <a:stretch>
          <a:fillRect/>
        </a:stretch>
      </xdr:blipFill>
      <xdr:spPr>
        <a:xfrm>
          <a:off x="18211800" y="88201500"/>
          <a:ext cx="1762125" cy="1143000"/>
        </a:xfrm>
        <a:prstGeom prst="rect">
          <a:avLst/>
        </a:prstGeom>
      </xdr:spPr>
    </xdr:pic>
    <xdr:clientData/>
  </xdr:twoCellAnchor>
  <xdr:twoCellAnchor editAs="oneCell">
    <xdr:from>
      <xdr:col>12</xdr:col>
      <xdr:colOff>0</xdr:colOff>
      <xdr:row>79</xdr:row>
      <xdr:rowOff>0</xdr:rowOff>
    </xdr:from>
    <xdr:to>
      <xdr:col>13</xdr:col>
      <xdr:colOff>0</xdr:colOff>
      <xdr:row>80</xdr:row>
      <xdr:rowOff>0</xdr:rowOff>
    </xdr:to>
    <xdr:pic>
      <xdr:nvPicPr>
        <xdr:cNvPr id="7245" name="EAN13Picture80">
          <a:extLst>
            <a:ext uri="{FF2B5EF4-FFF2-40B4-BE49-F238E27FC236}">
              <a16:creationId xmlns:a16="http://schemas.microsoft.com/office/drawing/2014/main" id="{00000000-0008-0000-0000-00004D1C0000}"/>
            </a:ext>
          </a:extLst>
        </xdr:cNvPr>
        <xdr:cNvPicPr>
          <a:picLocks/>
        </xdr:cNvPicPr>
      </xdr:nvPicPr>
      <xdr:blipFill>
        <a:blip xmlns:r="http://schemas.openxmlformats.org/officeDocument/2006/relationships" r:embed="rId187" cstate="print">
          <a:extLst>
            <a:ext uri="{28A0092B-C50C-407E-A947-70E740481C1C}">
              <a14:useLocalDpi xmlns:a14="http://schemas.microsoft.com/office/drawing/2010/main" val="0"/>
            </a:ext>
          </a:extLst>
        </a:blip>
        <a:stretch>
          <a:fillRect/>
        </a:stretch>
      </xdr:blipFill>
      <xdr:spPr>
        <a:xfrm>
          <a:off x="18211800" y="89344500"/>
          <a:ext cx="1762125" cy="1143000"/>
        </a:xfrm>
        <a:prstGeom prst="rect">
          <a:avLst/>
        </a:prstGeom>
      </xdr:spPr>
    </xdr:pic>
    <xdr:clientData/>
  </xdr:twoCellAnchor>
  <xdr:twoCellAnchor editAs="oneCell">
    <xdr:from>
      <xdr:col>12</xdr:col>
      <xdr:colOff>0</xdr:colOff>
      <xdr:row>80</xdr:row>
      <xdr:rowOff>0</xdr:rowOff>
    </xdr:from>
    <xdr:to>
      <xdr:col>13</xdr:col>
      <xdr:colOff>0</xdr:colOff>
      <xdr:row>81</xdr:row>
      <xdr:rowOff>0</xdr:rowOff>
    </xdr:to>
    <xdr:pic>
      <xdr:nvPicPr>
        <xdr:cNvPr id="7246" name="EAN13Picture81">
          <a:extLst>
            <a:ext uri="{FF2B5EF4-FFF2-40B4-BE49-F238E27FC236}">
              <a16:creationId xmlns:a16="http://schemas.microsoft.com/office/drawing/2014/main" id="{00000000-0008-0000-0000-00004E1C0000}"/>
            </a:ext>
          </a:extLst>
        </xdr:cNvPr>
        <xdr:cNvPicPr>
          <a:picLocks/>
        </xdr:cNvPicPr>
      </xdr:nvPicPr>
      <xdr:blipFill>
        <a:blip xmlns:r="http://schemas.openxmlformats.org/officeDocument/2006/relationships" r:embed="rId188" cstate="print">
          <a:extLst>
            <a:ext uri="{28A0092B-C50C-407E-A947-70E740481C1C}">
              <a14:useLocalDpi xmlns:a14="http://schemas.microsoft.com/office/drawing/2010/main" val="0"/>
            </a:ext>
          </a:extLst>
        </a:blip>
        <a:stretch>
          <a:fillRect/>
        </a:stretch>
      </xdr:blipFill>
      <xdr:spPr>
        <a:xfrm>
          <a:off x="18211800" y="90487500"/>
          <a:ext cx="1762125" cy="1143000"/>
        </a:xfrm>
        <a:prstGeom prst="rect">
          <a:avLst/>
        </a:prstGeom>
      </xdr:spPr>
    </xdr:pic>
    <xdr:clientData/>
  </xdr:twoCellAnchor>
  <xdr:twoCellAnchor editAs="oneCell">
    <xdr:from>
      <xdr:col>12</xdr:col>
      <xdr:colOff>0</xdr:colOff>
      <xdr:row>81</xdr:row>
      <xdr:rowOff>0</xdr:rowOff>
    </xdr:from>
    <xdr:to>
      <xdr:col>13</xdr:col>
      <xdr:colOff>0</xdr:colOff>
      <xdr:row>82</xdr:row>
      <xdr:rowOff>0</xdr:rowOff>
    </xdr:to>
    <xdr:pic>
      <xdr:nvPicPr>
        <xdr:cNvPr id="7247" name="EAN13Picture82">
          <a:extLst>
            <a:ext uri="{FF2B5EF4-FFF2-40B4-BE49-F238E27FC236}">
              <a16:creationId xmlns:a16="http://schemas.microsoft.com/office/drawing/2014/main" id="{00000000-0008-0000-0000-00004F1C0000}"/>
            </a:ext>
          </a:extLst>
        </xdr:cNvPr>
        <xdr:cNvPicPr>
          <a:picLocks/>
        </xdr:cNvPicPr>
      </xdr:nvPicPr>
      <xdr:blipFill>
        <a:blip xmlns:r="http://schemas.openxmlformats.org/officeDocument/2006/relationships" r:embed="rId189" cstate="print">
          <a:extLst>
            <a:ext uri="{28A0092B-C50C-407E-A947-70E740481C1C}">
              <a14:useLocalDpi xmlns:a14="http://schemas.microsoft.com/office/drawing/2010/main" val="0"/>
            </a:ext>
          </a:extLst>
        </a:blip>
        <a:stretch>
          <a:fillRect/>
        </a:stretch>
      </xdr:blipFill>
      <xdr:spPr>
        <a:xfrm>
          <a:off x="18211800" y="91630500"/>
          <a:ext cx="1762125" cy="1143000"/>
        </a:xfrm>
        <a:prstGeom prst="rect">
          <a:avLst/>
        </a:prstGeom>
      </xdr:spPr>
    </xdr:pic>
    <xdr:clientData/>
  </xdr:twoCellAnchor>
  <xdr:twoCellAnchor editAs="oneCell">
    <xdr:from>
      <xdr:col>12</xdr:col>
      <xdr:colOff>0</xdr:colOff>
      <xdr:row>82</xdr:row>
      <xdr:rowOff>0</xdr:rowOff>
    </xdr:from>
    <xdr:to>
      <xdr:col>13</xdr:col>
      <xdr:colOff>0</xdr:colOff>
      <xdr:row>83</xdr:row>
      <xdr:rowOff>0</xdr:rowOff>
    </xdr:to>
    <xdr:pic>
      <xdr:nvPicPr>
        <xdr:cNvPr id="7248" name="EAN13Picture83">
          <a:extLst>
            <a:ext uri="{FF2B5EF4-FFF2-40B4-BE49-F238E27FC236}">
              <a16:creationId xmlns:a16="http://schemas.microsoft.com/office/drawing/2014/main" id="{00000000-0008-0000-0000-0000501C0000}"/>
            </a:ext>
          </a:extLst>
        </xdr:cNvPr>
        <xdr:cNvPicPr>
          <a:picLocks/>
        </xdr:cNvPicPr>
      </xdr:nvPicPr>
      <xdr:blipFill>
        <a:blip xmlns:r="http://schemas.openxmlformats.org/officeDocument/2006/relationships" r:embed="rId190" cstate="print">
          <a:extLst>
            <a:ext uri="{28A0092B-C50C-407E-A947-70E740481C1C}">
              <a14:useLocalDpi xmlns:a14="http://schemas.microsoft.com/office/drawing/2010/main" val="0"/>
            </a:ext>
          </a:extLst>
        </a:blip>
        <a:stretch>
          <a:fillRect/>
        </a:stretch>
      </xdr:blipFill>
      <xdr:spPr>
        <a:xfrm>
          <a:off x="18211800" y="92773500"/>
          <a:ext cx="1762125" cy="1143000"/>
        </a:xfrm>
        <a:prstGeom prst="rect">
          <a:avLst/>
        </a:prstGeom>
      </xdr:spPr>
    </xdr:pic>
    <xdr:clientData/>
  </xdr:twoCellAnchor>
  <xdr:twoCellAnchor editAs="oneCell">
    <xdr:from>
      <xdr:col>12</xdr:col>
      <xdr:colOff>0</xdr:colOff>
      <xdr:row>83</xdr:row>
      <xdr:rowOff>0</xdr:rowOff>
    </xdr:from>
    <xdr:to>
      <xdr:col>13</xdr:col>
      <xdr:colOff>0</xdr:colOff>
      <xdr:row>84</xdr:row>
      <xdr:rowOff>0</xdr:rowOff>
    </xdr:to>
    <xdr:pic>
      <xdr:nvPicPr>
        <xdr:cNvPr id="7249" name="EAN13Picture84">
          <a:extLst>
            <a:ext uri="{FF2B5EF4-FFF2-40B4-BE49-F238E27FC236}">
              <a16:creationId xmlns:a16="http://schemas.microsoft.com/office/drawing/2014/main" id="{00000000-0008-0000-0000-0000511C0000}"/>
            </a:ext>
          </a:extLst>
        </xdr:cNvPr>
        <xdr:cNvPicPr>
          <a:picLocks/>
        </xdr:cNvPicPr>
      </xdr:nvPicPr>
      <xdr:blipFill>
        <a:blip xmlns:r="http://schemas.openxmlformats.org/officeDocument/2006/relationships" r:embed="rId191" cstate="print">
          <a:extLst>
            <a:ext uri="{28A0092B-C50C-407E-A947-70E740481C1C}">
              <a14:useLocalDpi xmlns:a14="http://schemas.microsoft.com/office/drawing/2010/main" val="0"/>
            </a:ext>
          </a:extLst>
        </a:blip>
        <a:stretch>
          <a:fillRect/>
        </a:stretch>
      </xdr:blipFill>
      <xdr:spPr>
        <a:xfrm>
          <a:off x="18211800" y="93916500"/>
          <a:ext cx="1762125" cy="1143000"/>
        </a:xfrm>
        <a:prstGeom prst="rect">
          <a:avLst/>
        </a:prstGeom>
      </xdr:spPr>
    </xdr:pic>
    <xdr:clientData/>
  </xdr:twoCellAnchor>
  <xdr:twoCellAnchor editAs="oneCell">
    <xdr:from>
      <xdr:col>12</xdr:col>
      <xdr:colOff>0</xdr:colOff>
      <xdr:row>84</xdr:row>
      <xdr:rowOff>0</xdr:rowOff>
    </xdr:from>
    <xdr:to>
      <xdr:col>13</xdr:col>
      <xdr:colOff>0</xdr:colOff>
      <xdr:row>85</xdr:row>
      <xdr:rowOff>0</xdr:rowOff>
    </xdr:to>
    <xdr:pic>
      <xdr:nvPicPr>
        <xdr:cNvPr id="7250" name="EAN13Picture85">
          <a:extLst>
            <a:ext uri="{FF2B5EF4-FFF2-40B4-BE49-F238E27FC236}">
              <a16:creationId xmlns:a16="http://schemas.microsoft.com/office/drawing/2014/main" id="{00000000-0008-0000-0000-0000521C0000}"/>
            </a:ext>
          </a:extLst>
        </xdr:cNvPr>
        <xdr:cNvPicPr>
          <a:picLocks/>
        </xdr:cNvPicPr>
      </xdr:nvPicPr>
      <xdr:blipFill>
        <a:blip xmlns:r="http://schemas.openxmlformats.org/officeDocument/2006/relationships" r:embed="rId192" cstate="print">
          <a:extLst>
            <a:ext uri="{28A0092B-C50C-407E-A947-70E740481C1C}">
              <a14:useLocalDpi xmlns:a14="http://schemas.microsoft.com/office/drawing/2010/main" val="0"/>
            </a:ext>
          </a:extLst>
        </a:blip>
        <a:stretch>
          <a:fillRect/>
        </a:stretch>
      </xdr:blipFill>
      <xdr:spPr>
        <a:xfrm>
          <a:off x="18211800" y="95059500"/>
          <a:ext cx="1762125" cy="1143000"/>
        </a:xfrm>
        <a:prstGeom prst="rect">
          <a:avLst/>
        </a:prstGeom>
      </xdr:spPr>
    </xdr:pic>
    <xdr:clientData/>
  </xdr:twoCellAnchor>
  <xdr:twoCellAnchor editAs="oneCell">
    <xdr:from>
      <xdr:col>12</xdr:col>
      <xdr:colOff>0</xdr:colOff>
      <xdr:row>85</xdr:row>
      <xdr:rowOff>0</xdr:rowOff>
    </xdr:from>
    <xdr:to>
      <xdr:col>13</xdr:col>
      <xdr:colOff>0</xdr:colOff>
      <xdr:row>86</xdr:row>
      <xdr:rowOff>0</xdr:rowOff>
    </xdr:to>
    <xdr:pic>
      <xdr:nvPicPr>
        <xdr:cNvPr id="7251" name="EAN13Picture86">
          <a:extLst>
            <a:ext uri="{FF2B5EF4-FFF2-40B4-BE49-F238E27FC236}">
              <a16:creationId xmlns:a16="http://schemas.microsoft.com/office/drawing/2014/main" id="{00000000-0008-0000-0000-0000531C0000}"/>
            </a:ext>
          </a:extLst>
        </xdr:cNvPr>
        <xdr:cNvPicPr>
          <a:picLocks/>
        </xdr:cNvPicPr>
      </xdr:nvPicPr>
      <xdr:blipFill>
        <a:blip xmlns:r="http://schemas.openxmlformats.org/officeDocument/2006/relationships" r:embed="rId193" cstate="print">
          <a:extLst>
            <a:ext uri="{28A0092B-C50C-407E-A947-70E740481C1C}">
              <a14:useLocalDpi xmlns:a14="http://schemas.microsoft.com/office/drawing/2010/main" val="0"/>
            </a:ext>
          </a:extLst>
        </a:blip>
        <a:stretch>
          <a:fillRect/>
        </a:stretch>
      </xdr:blipFill>
      <xdr:spPr>
        <a:xfrm>
          <a:off x="18211800" y="96202500"/>
          <a:ext cx="1762125" cy="1143000"/>
        </a:xfrm>
        <a:prstGeom prst="rect">
          <a:avLst/>
        </a:prstGeom>
      </xdr:spPr>
    </xdr:pic>
    <xdr:clientData/>
  </xdr:twoCellAnchor>
  <xdr:twoCellAnchor editAs="oneCell">
    <xdr:from>
      <xdr:col>12</xdr:col>
      <xdr:colOff>0</xdr:colOff>
      <xdr:row>86</xdr:row>
      <xdr:rowOff>0</xdr:rowOff>
    </xdr:from>
    <xdr:to>
      <xdr:col>13</xdr:col>
      <xdr:colOff>0</xdr:colOff>
      <xdr:row>87</xdr:row>
      <xdr:rowOff>0</xdr:rowOff>
    </xdr:to>
    <xdr:pic>
      <xdr:nvPicPr>
        <xdr:cNvPr id="7252" name="EAN13Picture87">
          <a:extLst>
            <a:ext uri="{FF2B5EF4-FFF2-40B4-BE49-F238E27FC236}">
              <a16:creationId xmlns:a16="http://schemas.microsoft.com/office/drawing/2014/main" id="{00000000-0008-0000-0000-0000541C0000}"/>
            </a:ext>
          </a:extLst>
        </xdr:cNvPr>
        <xdr:cNvPicPr>
          <a:picLocks/>
        </xdr:cNvPicPr>
      </xdr:nvPicPr>
      <xdr:blipFill>
        <a:blip xmlns:r="http://schemas.openxmlformats.org/officeDocument/2006/relationships" r:embed="rId194" cstate="print">
          <a:extLst>
            <a:ext uri="{28A0092B-C50C-407E-A947-70E740481C1C}">
              <a14:useLocalDpi xmlns:a14="http://schemas.microsoft.com/office/drawing/2010/main" val="0"/>
            </a:ext>
          </a:extLst>
        </a:blip>
        <a:stretch>
          <a:fillRect/>
        </a:stretch>
      </xdr:blipFill>
      <xdr:spPr>
        <a:xfrm>
          <a:off x="18211800" y="97345500"/>
          <a:ext cx="1762125" cy="1143000"/>
        </a:xfrm>
        <a:prstGeom prst="rect">
          <a:avLst/>
        </a:prstGeom>
      </xdr:spPr>
    </xdr:pic>
    <xdr:clientData/>
  </xdr:twoCellAnchor>
  <xdr:twoCellAnchor editAs="oneCell">
    <xdr:from>
      <xdr:col>12</xdr:col>
      <xdr:colOff>0</xdr:colOff>
      <xdr:row>87</xdr:row>
      <xdr:rowOff>0</xdr:rowOff>
    </xdr:from>
    <xdr:to>
      <xdr:col>13</xdr:col>
      <xdr:colOff>0</xdr:colOff>
      <xdr:row>88</xdr:row>
      <xdr:rowOff>0</xdr:rowOff>
    </xdr:to>
    <xdr:pic>
      <xdr:nvPicPr>
        <xdr:cNvPr id="7253" name="EAN13Picture88">
          <a:extLst>
            <a:ext uri="{FF2B5EF4-FFF2-40B4-BE49-F238E27FC236}">
              <a16:creationId xmlns:a16="http://schemas.microsoft.com/office/drawing/2014/main" id="{00000000-0008-0000-0000-0000551C0000}"/>
            </a:ext>
          </a:extLst>
        </xdr:cNvPr>
        <xdr:cNvPicPr>
          <a:picLocks/>
        </xdr:cNvPicPr>
      </xdr:nvPicPr>
      <xdr:blipFill>
        <a:blip xmlns:r="http://schemas.openxmlformats.org/officeDocument/2006/relationships" r:embed="rId195" cstate="print">
          <a:extLst>
            <a:ext uri="{28A0092B-C50C-407E-A947-70E740481C1C}">
              <a14:useLocalDpi xmlns:a14="http://schemas.microsoft.com/office/drawing/2010/main" val="0"/>
            </a:ext>
          </a:extLst>
        </a:blip>
        <a:stretch>
          <a:fillRect/>
        </a:stretch>
      </xdr:blipFill>
      <xdr:spPr>
        <a:xfrm>
          <a:off x="18211800" y="98488500"/>
          <a:ext cx="1762125" cy="1143000"/>
        </a:xfrm>
        <a:prstGeom prst="rect">
          <a:avLst/>
        </a:prstGeom>
      </xdr:spPr>
    </xdr:pic>
    <xdr:clientData/>
  </xdr:twoCellAnchor>
  <xdr:twoCellAnchor editAs="oneCell">
    <xdr:from>
      <xdr:col>12</xdr:col>
      <xdr:colOff>0</xdr:colOff>
      <xdr:row>88</xdr:row>
      <xdr:rowOff>0</xdr:rowOff>
    </xdr:from>
    <xdr:to>
      <xdr:col>13</xdr:col>
      <xdr:colOff>0</xdr:colOff>
      <xdr:row>89</xdr:row>
      <xdr:rowOff>0</xdr:rowOff>
    </xdr:to>
    <xdr:pic>
      <xdr:nvPicPr>
        <xdr:cNvPr id="7254" name="EAN13Picture89">
          <a:extLst>
            <a:ext uri="{FF2B5EF4-FFF2-40B4-BE49-F238E27FC236}">
              <a16:creationId xmlns:a16="http://schemas.microsoft.com/office/drawing/2014/main" id="{00000000-0008-0000-0000-0000561C0000}"/>
            </a:ext>
          </a:extLst>
        </xdr:cNvPr>
        <xdr:cNvPicPr>
          <a:picLocks/>
        </xdr:cNvPicPr>
      </xdr:nvPicPr>
      <xdr:blipFill>
        <a:blip xmlns:r="http://schemas.openxmlformats.org/officeDocument/2006/relationships" r:embed="rId196" cstate="print">
          <a:extLst>
            <a:ext uri="{28A0092B-C50C-407E-A947-70E740481C1C}">
              <a14:useLocalDpi xmlns:a14="http://schemas.microsoft.com/office/drawing/2010/main" val="0"/>
            </a:ext>
          </a:extLst>
        </a:blip>
        <a:stretch>
          <a:fillRect/>
        </a:stretch>
      </xdr:blipFill>
      <xdr:spPr>
        <a:xfrm>
          <a:off x="18211800" y="99631500"/>
          <a:ext cx="1762125" cy="1143000"/>
        </a:xfrm>
        <a:prstGeom prst="rect">
          <a:avLst/>
        </a:prstGeom>
      </xdr:spPr>
    </xdr:pic>
    <xdr:clientData/>
  </xdr:twoCellAnchor>
  <xdr:twoCellAnchor editAs="oneCell">
    <xdr:from>
      <xdr:col>12</xdr:col>
      <xdr:colOff>0</xdr:colOff>
      <xdr:row>89</xdr:row>
      <xdr:rowOff>0</xdr:rowOff>
    </xdr:from>
    <xdr:to>
      <xdr:col>13</xdr:col>
      <xdr:colOff>0</xdr:colOff>
      <xdr:row>90</xdr:row>
      <xdr:rowOff>0</xdr:rowOff>
    </xdr:to>
    <xdr:pic>
      <xdr:nvPicPr>
        <xdr:cNvPr id="7255" name="EAN13Picture90">
          <a:extLst>
            <a:ext uri="{FF2B5EF4-FFF2-40B4-BE49-F238E27FC236}">
              <a16:creationId xmlns:a16="http://schemas.microsoft.com/office/drawing/2014/main" id="{00000000-0008-0000-0000-0000571C0000}"/>
            </a:ext>
          </a:extLst>
        </xdr:cNvPr>
        <xdr:cNvPicPr>
          <a:picLocks/>
        </xdr:cNvPicPr>
      </xdr:nvPicPr>
      <xdr:blipFill>
        <a:blip xmlns:r="http://schemas.openxmlformats.org/officeDocument/2006/relationships" r:embed="rId197" cstate="print">
          <a:extLst>
            <a:ext uri="{28A0092B-C50C-407E-A947-70E740481C1C}">
              <a14:useLocalDpi xmlns:a14="http://schemas.microsoft.com/office/drawing/2010/main" val="0"/>
            </a:ext>
          </a:extLst>
        </a:blip>
        <a:stretch>
          <a:fillRect/>
        </a:stretch>
      </xdr:blipFill>
      <xdr:spPr>
        <a:xfrm>
          <a:off x="18211800" y="100774500"/>
          <a:ext cx="1762125" cy="1143000"/>
        </a:xfrm>
        <a:prstGeom prst="rect">
          <a:avLst/>
        </a:prstGeom>
      </xdr:spPr>
    </xdr:pic>
    <xdr:clientData/>
  </xdr:twoCellAnchor>
  <xdr:twoCellAnchor editAs="oneCell">
    <xdr:from>
      <xdr:col>12</xdr:col>
      <xdr:colOff>0</xdr:colOff>
      <xdr:row>90</xdr:row>
      <xdr:rowOff>0</xdr:rowOff>
    </xdr:from>
    <xdr:to>
      <xdr:col>13</xdr:col>
      <xdr:colOff>0</xdr:colOff>
      <xdr:row>91</xdr:row>
      <xdr:rowOff>0</xdr:rowOff>
    </xdr:to>
    <xdr:pic>
      <xdr:nvPicPr>
        <xdr:cNvPr id="7256" name="EAN13Picture91">
          <a:extLst>
            <a:ext uri="{FF2B5EF4-FFF2-40B4-BE49-F238E27FC236}">
              <a16:creationId xmlns:a16="http://schemas.microsoft.com/office/drawing/2014/main" id="{00000000-0008-0000-0000-0000581C0000}"/>
            </a:ext>
          </a:extLst>
        </xdr:cNvPr>
        <xdr:cNvPicPr>
          <a:picLocks/>
        </xdr:cNvPicPr>
      </xdr:nvPicPr>
      <xdr:blipFill>
        <a:blip xmlns:r="http://schemas.openxmlformats.org/officeDocument/2006/relationships" r:embed="rId198" cstate="print">
          <a:extLst>
            <a:ext uri="{28A0092B-C50C-407E-A947-70E740481C1C}">
              <a14:useLocalDpi xmlns:a14="http://schemas.microsoft.com/office/drawing/2010/main" val="0"/>
            </a:ext>
          </a:extLst>
        </a:blip>
        <a:stretch>
          <a:fillRect/>
        </a:stretch>
      </xdr:blipFill>
      <xdr:spPr>
        <a:xfrm>
          <a:off x="18211800" y="101917500"/>
          <a:ext cx="1762125" cy="1143000"/>
        </a:xfrm>
        <a:prstGeom prst="rect">
          <a:avLst/>
        </a:prstGeom>
      </xdr:spPr>
    </xdr:pic>
    <xdr:clientData/>
  </xdr:twoCellAnchor>
  <xdr:twoCellAnchor editAs="oneCell">
    <xdr:from>
      <xdr:col>12</xdr:col>
      <xdr:colOff>0</xdr:colOff>
      <xdr:row>91</xdr:row>
      <xdr:rowOff>0</xdr:rowOff>
    </xdr:from>
    <xdr:to>
      <xdr:col>13</xdr:col>
      <xdr:colOff>0</xdr:colOff>
      <xdr:row>92</xdr:row>
      <xdr:rowOff>0</xdr:rowOff>
    </xdr:to>
    <xdr:pic>
      <xdr:nvPicPr>
        <xdr:cNvPr id="7257" name="EAN13Picture92">
          <a:extLst>
            <a:ext uri="{FF2B5EF4-FFF2-40B4-BE49-F238E27FC236}">
              <a16:creationId xmlns:a16="http://schemas.microsoft.com/office/drawing/2014/main" id="{00000000-0008-0000-0000-0000591C0000}"/>
            </a:ext>
          </a:extLst>
        </xdr:cNvPr>
        <xdr:cNvPicPr>
          <a:picLocks/>
        </xdr:cNvPicPr>
      </xdr:nvPicPr>
      <xdr:blipFill>
        <a:blip xmlns:r="http://schemas.openxmlformats.org/officeDocument/2006/relationships" r:embed="rId199" cstate="print">
          <a:extLst>
            <a:ext uri="{28A0092B-C50C-407E-A947-70E740481C1C}">
              <a14:useLocalDpi xmlns:a14="http://schemas.microsoft.com/office/drawing/2010/main" val="0"/>
            </a:ext>
          </a:extLst>
        </a:blip>
        <a:stretch>
          <a:fillRect/>
        </a:stretch>
      </xdr:blipFill>
      <xdr:spPr>
        <a:xfrm>
          <a:off x="18211800" y="103060500"/>
          <a:ext cx="1762125" cy="1143000"/>
        </a:xfrm>
        <a:prstGeom prst="rect">
          <a:avLst/>
        </a:prstGeom>
      </xdr:spPr>
    </xdr:pic>
    <xdr:clientData/>
  </xdr:twoCellAnchor>
  <xdr:twoCellAnchor editAs="oneCell">
    <xdr:from>
      <xdr:col>12</xdr:col>
      <xdr:colOff>0</xdr:colOff>
      <xdr:row>92</xdr:row>
      <xdr:rowOff>0</xdr:rowOff>
    </xdr:from>
    <xdr:to>
      <xdr:col>13</xdr:col>
      <xdr:colOff>0</xdr:colOff>
      <xdr:row>93</xdr:row>
      <xdr:rowOff>0</xdr:rowOff>
    </xdr:to>
    <xdr:pic>
      <xdr:nvPicPr>
        <xdr:cNvPr id="7258" name="EAN13Picture93">
          <a:extLst>
            <a:ext uri="{FF2B5EF4-FFF2-40B4-BE49-F238E27FC236}">
              <a16:creationId xmlns:a16="http://schemas.microsoft.com/office/drawing/2014/main" id="{00000000-0008-0000-0000-00005A1C0000}"/>
            </a:ext>
          </a:extLst>
        </xdr:cNvPr>
        <xdr:cNvPicPr>
          <a:picLocks/>
        </xdr:cNvPicPr>
      </xdr:nvPicPr>
      <xdr:blipFill>
        <a:blip xmlns:r="http://schemas.openxmlformats.org/officeDocument/2006/relationships" r:embed="rId200" cstate="print">
          <a:extLst>
            <a:ext uri="{28A0092B-C50C-407E-A947-70E740481C1C}">
              <a14:useLocalDpi xmlns:a14="http://schemas.microsoft.com/office/drawing/2010/main" val="0"/>
            </a:ext>
          </a:extLst>
        </a:blip>
        <a:stretch>
          <a:fillRect/>
        </a:stretch>
      </xdr:blipFill>
      <xdr:spPr>
        <a:xfrm>
          <a:off x="18211800" y="104203500"/>
          <a:ext cx="1762125" cy="1143000"/>
        </a:xfrm>
        <a:prstGeom prst="rect">
          <a:avLst/>
        </a:prstGeom>
      </xdr:spPr>
    </xdr:pic>
    <xdr:clientData/>
  </xdr:twoCellAnchor>
  <xdr:twoCellAnchor editAs="oneCell">
    <xdr:from>
      <xdr:col>12</xdr:col>
      <xdr:colOff>0</xdr:colOff>
      <xdr:row>93</xdr:row>
      <xdr:rowOff>0</xdr:rowOff>
    </xdr:from>
    <xdr:to>
      <xdr:col>13</xdr:col>
      <xdr:colOff>0</xdr:colOff>
      <xdr:row>94</xdr:row>
      <xdr:rowOff>0</xdr:rowOff>
    </xdr:to>
    <xdr:pic>
      <xdr:nvPicPr>
        <xdr:cNvPr id="7259" name="EAN13Picture94">
          <a:extLst>
            <a:ext uri="{FF2B5EF4-FFF2-40B4-BE49-F238E27FC236}">
              <a16:creationId xmlns:a16="http://schemas.microsoft.com/office/drawing/2014/main" id="{00000000-0008-0000-0000-00005B1C0000}"/>
            </a:ext>
          </a:extLst>
        </xdr:cNvPr>
        <xdr:cNvPicPr>
          <a:picLocks/>
        </xdr:cNvPicPr>
      </xdr:nvPicPr>
      <xdr:blipFill>
        <a:blip xmlns:r="http://schemas.openxmlformats.org/officeDocument/2006/relationships" r:embed="rId201" cstate="print">
          <a:extLst>
            <a:ext uri="{28A0092B-C50C-407E-A947-70E740481C1C}">
              <a14:useLocalDpi xmlns:a14="http://schemas.microsoft.com/office/drawing/2010/main" val="0"/>
            </a:ext>
          </a:extLst>
        </a:blip>
        <a:stretch>
          <a:fillRect/>
        </a:stretch>
      </xdr:blipFill>
      <xdr:spPr>
        <a:xfrm>
          <a:off x="18211800" y="105346500"/>
          <a:ext cx="1762125" cy="1143000"/>
        </a:xfrm>
        <a:prstGeom prst="rect">
          <a:avLst/>
        </a:prstGeom>
      </xdr:spPr>
    </xdr:pic>
    <xdr:clientData/>
  </xdr:twoCellAnchor>
  <xdr:twoCellAnchor editAs="oneCell">
    <xdr:from>
      <xdr:col>12</xdr:col>
      <xdr:colOff>0</xdr:colOff>
      <xdr:row>94</xdr:row>
      <xdr:rowOff>0</xdr:rowOff>
    </xdr:from>
    <xdr:to>
      <xdr:col>13</xdr:col>
      <xdr:colOff>0</xdr:colOff>
      <xdr:row>95</xdr:row>
      <xdr:rowOff>0</xdr:rowOff>
    </xdr:to>
    <xdr:pic>
      <xdr:nvPicPr>
        <xdr:cNvPr id="7260" name="EAN13Picture95">
          <a:extLst>
            <a:ext uri="{FF2B5EF4-FFF2-40B4-BE49-F238E27FC236}">
              <a16:creationId xmlns:a16="http://schemas.microsoft.com/office/drawing/2014/main" id="{00000000-0008-0000-0000-00005C1C0000}"/>
            </a:ext>
          </a:extLst>
        </xdr:cNvPr>
        <xdr:cNvPicPr>
          <a:picLocks/>
        </xdr:cNvPicPr>
      </xdr:nvPicPr>
      <xdr:blipFill>
        <a:blip xmlns:r="http://schemas.openxmlformats.org/officeDocument/2006/relationships" r:embed="rId202" cstate="print">
          <a:extLst>
            <a:ext uri="{28A0092B-C50C-407E-A947-70E740481C1C}">
              <a14:useLocalDpi xmlns:a14="http://schemas.microsoft.com/office/drawing/2010/main" val="0"/>
            </a:ext>
          </a:extLst>
        </a:blip>
        <a:stretch>
          <a:fillRect/>
        </a:stretch>
      </xdr:blipFill>
      <xdr:spPr>
        <a:xfrm>
          <a:off x="18211800" y="106489500"/>
          <a:ext cx="1762125" cy="1143000"/>
        </a:xfrm>
        <a:prstGeom prst="rect">
          <a:avLst/>
        </a:prstGeom>
      </xdr:spPr>
    </xdr:pic>
    <xdr:clientData/>
  </xdr:twoCellAnchor>
  <xdr:twoCellAnchor editAs="oneCell">
    <xdr:from>
      <xdr:col>12</xdr:col>
      <xdr:colOff>0</xdr:colOff>
      <xdr:row>95</xdr:row>
      <xdr:rowOff>0</xdr:rowOff>
    </xdr:from>
    <xdr:to>
      <xdr:col>13</xdr:col>
      <xdr:colOff>0</xdr:colOff>
      <xdr:row>96</xdr:row>
      <xdr:rowOff>0</xdr:rowOff>
    </xdr:to>
    <xdr:pic>
      <xdr:nvPicPr>
        <xdr:cNvPr id="7261" name="EAN13Picture96">
          <a:extLst>
            <a:ext uri="{FF2B5EF4-FFF2-40B4-BE49-F238E27FC236}">
              <a16:creationId xmlns:a16="http://schemas.microsoft.com/office/drawing/2014/main" id="{00000000-0008-0000-0000-00005D1C0000}"/>
            </a:ext>
          </a:extLst>
        </xdr:cNvPr>
        <xdr:cNvPicPr>
          <a:picLocks/>
        </xdr:cNvPicPr>
      </xdr:nvPicPr>
      <xdr:blipFill>
        <a:blip xmlns:r="http://schemas.openxmlformats.org/officeDocument/2006/relationships" r:embed="rId203" cstate="print">
          <a:extLst>
            <a:ext uri="{28A0092B-C50C-407E-A947-70E740481C1C}">
              <a14:useLocalDpi xmlns:a14="http://schemas.microsoft.com/office/drawing/2010/main" val="0"/>
            </a:ext>
          </a:extLst>
        </a:blip>
        <a:stretch>
          <a:fillRect/>
        </a:stretch>
      </xdr:blipFill>
      <xdr:spPr>
        <a:xfrm>
          <a:off x="18211800" y="107632500"/>
          <a:ext cx="1762125" cy="1143000"/>
        </a:xfrm>
        <a:prstGeom prst="rect">
          <a:avLst/>
        </a:prstGeom>
      </xdr:spPr>
    </xdr:pic>
    <xdr:clientData/>
  </xdr:twoCellAnchor>
  <xdr:twoCellAnchor editAs="oneCell">
    <xdr:from>
      <xdr:col>12</xdr:col>
      <xdr:colOff>0</xdr:colOff>
      <xdr:row>96</xdr:row>
      <xdr:rowOff>0</xdr:rowOff>
    </xdr:from>
    <xdr:to>
      <xdr:col>13</xdr:col>
      <xdr:colOff>0</xdr:colOff>
      <xdr:row>97</xdr:row>
      <xdr:rowOff>0</xdr:rowOff>
    </xdr:to>
    <xdr:pic>
      <xdr:nvPicPr>
        <xdr:cNvPr id="7262" name="EAN13Picture97">
          <a:extLst>
            <a:ext uri="{FF2B5EF4-FFF2-40B4-BE49-F238E27FC236}">
              <a16:creationId xmlns:a16="http://schemas.microsoft.com/office/drawing/2014/main" id="{00000000-0008-0000-0000-00005E1C0000}"/>
            </a:ext>
          </a:extLst>
        </xdr:cNvPr>
        <xdr:cNvPicPr>
          <a:picLocks/>
        </xdr:cNvPicPr>
      </xdr:nvPicPr>
      <xdr:blipFill>
        <a:blip xmlns:r="http://schemas.openxmlformats.org/officeDocument/2006/relationships" r:embed="rId204" cstate="print">
          <a:extLst>
            <a:ext uri="{28A0092B-C50C-407E-A947-70E740481C1C}">
              <a14:useLocalDpi xmlns:a14="http://schemas.microsoft.com/office/drawing/2010/main" val="0"/>
            </a:ext>
          </a:extLst>
        </a:blip>
        <a:stretch>
          <a:fillRect/>
        </a:stretch>
      </xdr:blipFill>
      <xdr:spPr>
        <a:xfrm>
          <a:off x="18211800" y="108775500"/>
          <a:ext cx="1762125" cy="1143000"/>
        </a:xfrm>
        <a:prstGeom prst="rect">
          <a:avLst/>
        </a:prstGeom>
      </xdr:spPr>
    </xdr:pic>
    <xdr:clientData/>
  </xdr:twoCellAnchor>
  <xdr:twoCellAnchor editAs="oneCell">
    <xdr:from>
      <xdr:col>12</xdr:col>
      <xdr:colOff>0</xdr:colOff>
      <xdr:row>97</xdr:row>
      <xdr:rowOff>0</xdr:rowOff>
    </xdr:from>
    <xdr:to>
      <xdr:col>13</xdr:col>
      <xdr:colOff>0</xdr:colOff>
      <xdr:row>98</xdr:row>
      <xdr:rowOff>0</xdr:rowOff>
    </xdr:to>
    <xdr:pic>
      <xdr:nvPicPr>
        <xdr:cNvPr id="7263" name="EAN13Picture98">
          <a:extLst>
            <a:ext uri="{FF2B5EF4-FFF2-40B4-BE49-F238E27FC236}">
              <a16:creationId xmlns:a16="http://schemas.microsoft.com/office/drawing/2014/main" id="{00000000-0008-0000-0000-00005F1C0000}"/>
            </a:ext>
          </a:extLst>
        </xdr:cNvPr>
        <xdr:cNvPicPr>
          <a:picLocks/>
        </xdr:cNvPicPr>
      </xdr:nvPicPr>
      <xdr:blipFill>
        <a:blip xmlns:r="http://schemas.openxmlformats.org/officeDocument/2006/relationships" r:embed="rId205" cstate="print">
          <a:extLst>
            <a:ext uri="{28A0092B-C50C-407E-A947-70E740481C1C}">
              <a14:useLocalDpi xmlns:a14="http://schemas.microsoft.com/office/drawing/2010/main" val="0"/>
            </a:ext>
          </a:extLst>
        </a:blip>
        <a:stretch>
          <a:fillRect/>
        </a:stretch>
      </xdr:blipFill>
      <xdr:spPr>
        <a:xfrm>
          <a:off x="18211800" y="109918500"/>
          <a:ext cx="1762125" cy="1143000"/>
        </a:xfrm>
        <a:prstGeom prst="rect">
          <a:avLst/>
        </a:prstGeom>
      </xdr:spPr>
    </xdr:pic>
    <xdr:clientData/>
  </xdr:twoCellAnchor>
  <xdr:twoCellAnchor editAs="oneCell">
    <xdr:from>
      <xdr:col>12</xdr:col>
      <xdr:colOff>0</xdr:colOff>
      <xdr:row>98</xdr:row>
      <xdr:rowOff>0</xdr:rowOff>
    </xdr:from>
    <xdr:to>
      <xdr:col>13</xdr:col>
      <xdr:colOff>0</xdr:colOff>
      <xdr:row>99</xdr:row>
      <xdr:rowOff>0</xdr:rowOff>
    </xdr:to>
    <xdr:pic>
      <xdr:nvPicPr>
        <xdr:cNvPr id="7264" name="EAN13Picture99">
          <a:extLst>
            <a:ext uri="{FF2B5EF4-FFF2-40B4-BE49-F238E27FC236}">
              <a16:creationId xmlns:a16="http://schemas.microsoft.com/office/drawing/2014/main" id="{00000000-0008-0000-0000-0000601C0000}"/>
            </a:ext>
          </a:extLst>
        </xdr:cNvPr>
        <xdr:cNvPicPr>
          <a:picLocks/>
        </xdr:cNvPicPr>
      </xdr:nvPicPr>
      <xdr:blipFill>
        <a:blip xmlns:r="http://schemas.openxmlformats.org/officeDocument/2006/relationships" r:embed="rId206" cstate="print">
          <a:extLst>
            <a:ext uri="{28A0092B-C50C-407E-A947-70E740481C1C}">
              <a14:useLocalDpi xmlns:a14="http://schemas.microsoft.com/office/drawing/2010/main" val="0"/>
            </a:ext>
          </a:extLst>
        </a:blip>
        <a:stretch>
          <a:fillRect/>
        </a:stretch>
      </xdr:blipFill>
      <xdr:spPr>
        <a:xfrm>
          <a:off x="18211800" y="111061500"/>
          <a:ext cx="1762125" cy="1143000"/>
        </a:xfrm>
        <a:prstGeom prst="rect">
          <a:avLst/>
        </a:prstGeom>
      </xdr:spPr>
    </xdr:pic>
    <xdr:clientData/>
  </xdr:twoCellAnchor>
  <xdr:twoCellAnchor editAs="oneCell">
    <xdr:from>
      <xdr:col>12</xdr:col>
      <xdr:colOff>0</xdr:colOff>
      <xdr:row>99</xdr:row>
      <xdr:rowOff>0</xdr:rowOff>
    </xdr:from>
    <xdr:to>
      <xdr:col>13</xdr:col>
      <xdr:colOff>0</xdr:colOff>
      <xdr:row>100</xdr:row>
      <xdr:rowOff>0</xdr:rowOff>
    </xdr:to>
    <xdr:pic>
      <xdr:nvPicPr>
        <xdr:cNvPr id="7265" name="EAN13Picture100">
          <a:extLst>
            <a:ext uri="{FF2B5EF4-FFF2-40B4-BE49-F238E27FC236}">
              <a16:creationId xmlns:a16="http://schemas.microsoft.com/office/drawing/2014/main" id="{00000000-0008-0000-0000-0000611C0000}"/>
            </a:ext>
          </a:extLst>
        </xdr:cNvPr>
        <xdr:cNvPicPr>
          <a:picLocks/>
        </xdr:cNvPicPr>
      </xdr:nvPicPr>
      <xdr:blipFill>
        <a:blip xmlns:r="http://schemas.openxmlformats.org/officeDocument/2006/relationships" r:embed="rId207" cstate="print">
          <a:extLst>
            <a:ext uri="{28A0092B-C50C-407E-A947-70E740481C1C}">
              <a14:useLocalDpi xmlns:a14="http://schemas.microsoft.com/office/drawing/2010/main" val="0"/>
            </a:ext>
          </a:extLst>
        </a:blip>
        <a:stretch>
          <a:fillRect/>
        </a:stretch>
      </xdr:blipFill>
      <xdr:spPr>
        <a:xfrm>
          <a:off x="18211800" y="112204500"/>
          <a:ext cx="1762125" cy="1143000"/>
        </a:xfrm>
        <a:prstGeom prst="rect">
          <a:avLst/>
        </a:prstGeom>
      </xdr:spPr>
    </xdr:pic>
    <xdr:clientData/>
  </xdr:twoCellAnchor>
  <xdr:twoCellAnchor editAs="oneCell">
    <xdr:from>
      <xdr:col>12</xdr:col>
      <xdr:colOff>0</xdr:colOff>
      <xdr:row>100</xdr:row>
      <xdr:rowOff>0</xdr:rowOff>
    </xdr:from>
    <xdr:to>
      <xdr:col>13</xdr:col>
      <xdr:colOff>0</xdr:colOff>
      <xdr:row>101</xdr:row>
      <xdr:rowOff>0</xdr:rowOff>
    </xdr:to>
    <xdr:pic>
      <xdr:nvPicPr>
        <xdr:cNvPr id="7266" name="EAN13Picture101">
          <a:extLst>
            <a:ext uri="{FF2B5EF4-FFF2-40B4-BE49-F238E27FC236}">
              <a16:creationId xmlns:a16="http://schemas.microsoft.com/office/drawing/2014/main" id="{00000000-0008-0000-0000-0000621C0000}"/>
            </a:ext>
          </a:extLst>
        </xdr:cNvPr>
        <xdr:cNvPicPr>
          <a:picLocks/>
        </xdr:cNvPicPr>
      </xdr:nvPicPr>
      <xdr:blipFill>
        <a:blip xmlns:r="http://schemas.openxmlformats.org/officeDocument/2006/relationships" r:embed="rId208" cstate="print">
          <a:extLst>
            <a:ext uri="{28A0092B-C50C-407E-A947-70E740481C1C}">
              <a14:useLocalDpi xmlns:a14="http://schemas.microsoft.com/office/drawing/2010/main" val="0"/>
            </a:ext>
          </a:extLst>
        </a:blip>
        <a:stretch>
          <a:fillRect/>
        </a:stretch>
      </xdr:blipFill>
      <xdr:spPr>
        <a:xfrm>
          <a:off x="18211800" y="113347500"/>
          <a:ext cx="1762125" cy="1143000"/>
        </a:xfrm>
        <a:prstGeom prst="rect">
          <a:avLst/>
        </a:prstGeom>
      </xdr:spPr>
    </xdr:pic>
    <xdr:clientData/>
  </xdr:twoCellAnchor>
  <xdr:twoCellAnchor editAs="oneCell">
    <xdr:from>
      <xdr:col>12</xdr:col>
      <xdr:colOff>0</xdr:colOff>
      <xdr:row>101</xdr:row>
      <xdr:rowOff>0</xdr:rowOff>
    </xdr:from>
    <xdr:to>
      <xdr:col>13</xdr:col>
      <xdr:colOff>0</xdr:colOff>
      <xdr:row>102</xdr:row>
      <xdr:rowOff>0</xdr:rowOff>
    </xdr:to>
    <xdr:pic>
      <xdr:nvPicPr>
        <xdr:cNvPr id="7267" name="EAN13Picture102">
          <a:extLst>
            <a:ext uri="{FF2B5EF4-FFF2-40B4-BE49-F238E27FC236}">
              <a16:creationId xmlns:a16="http://schemas.microsoft.com/office/drawing/2014/main" id="{00000000-0008-0000-0000-0000631C0000}"/>
            </a:ext>
          </a:extLst>
        </xdr:cNvPr>
        <xdr:cNvPicPr>
          <a:picLocks/>
        </xdr:cNvPicPr>
      </xdr:nvPicPr>
      <xdr:blipFill>
        <a:blip xmlns:r="http://schemas.openxmlformats.org/officeDocument/2006/relationships" r:embed="rId209" cstate="print">
          <a:extLst>
            <a:ext uri="{28A0092B-C50C-407E-A947-70E740481C1C}">
              <a14:useLocalDpi xmlns:a14="http://schemas.microsoft.com/office/drawing/2010/main" val="0"/>
            </a:ext>
          </a:extLst>
        </a:blip>
        <a:stretch>
          <a:fillRect/>
        </a:stretch>
      </xdr:blipFill>
      <xdr:spPr>
        <a:xfrm>
          <a:off x="18211800" y="114490500"/>
          <a:ext cx="1762125" cy="1143000"/>
        </a:xfrm>
        <a:prstGeom prst="rect">
          <a:avLst/>
        </a:prstGeom>
      </xdr:spPr>
    </xdr:pic>
    <xdr:clientData/>
  </xdr:twoCellAnchor>
  <xdr:twoCellAnchor editAs="oneCell">
    <xdr:from>
      <xdr:col>12</xdr:col>
      <xdr:colOff>0</xdr:colOff>
      <xdr:row>102</xdr:row>
      <xdr:rowOff>0</xdr:rowOff>
    </xdr:from>
    <xdr:to>
      <xdr:col>13</xdr:col>
      <xdr:colOff>0</xdr:colOff>
      <xdr:row>103</xdr:row>
      <xdr:rowOff>0</xdr:rowOff>
    </xdr:to>
    <xdr:pic>
      <xdr:nvPicPr>
        <xdr:cNvPr id="7268" name="EAN13Picture103">
          <a:extLst>
            <a:ext uri="{FF2B5EF4-FFF2-40B4-BE49-F238E27FC236}">
              <a16:creationId xmlns:a16="http://schemas.microsoft.com/office/drawing/2014/main" id="{00000000-0008-0000-0000-0000641C0000}"/>
            </a:ext>
          </a:extLst>
        </xdr:cNvPr>
        <xdr:cNvPicPr>
          <a:picLocks/>
        </xdr:cNvPicPr>
      </xdr:nvPicPr>
      <xdr:blipFill>
        <a:blip xmlns:r="http://schemas.openxmlformats.org/officeDocument/2006/relationships" r:embed="rId210" cstate="print">
          <a:extLst>
            <a:ext uri="{28A0092B-C50C-407E-A947-70E740481C1C}">
              <a14:useLocalDpi xmlns:a14="http://schemas.microsoft.com/office/drawing/2010/main" val="0"/>
            </a:ext>
          </a:extLst>
        </a:blip>
        <a:stretch>
          <a:fillRect/>
        </a:stretch>
      </xdr:blipFill>
      <xdr:spPr>
        <a:xfrm>
          <a:off x="18211800" y="115633500"/>
          <a:ext cx="1762125" cy="1143000"/>
        </a:xfrm>
        <a:prstGeom prst="rect">
          <a:avLst/>
        </a:prstGeom>
      </xdr:spPr>
    </xdr:pic>
    <xdr:clientData/>
  </xdr:twoCellAnchor>
  <xdr:twoCellAnchor editAs="oneCell">
    <xdr:from>
      <xdr:col>12</xdr:col>
      <xdr:colOff>0</xdr:colOff>
      <xdr:row>103</xdr:row>
      <xdr:rowOff>0</xdr:rowOff>
    </xdr:from>
    <xdr:to>
      <xdr:col>13</xdr:col>
      <xdr:colOff>0</xdr:colOff>
      <xdr:row>104</xdr:row>
      <xdr:rowOff>0</xdr:rowOff>
    </xdr:to>
    <xdr:pic>
      <xdr:nvPicPr>
        <xdr:cNvPr id="7269" name="EAN13Picture104">
          <a:extLst>
            <a:ext uri="{FF2B5EF4-FFF2-40B4-BE49-F238E27FC236}">
              <a16:creationId xmlns:a16="http://schemas.microsoft.com/office/drawing/2014/main" id="{00000000-0008-0000-0000-0000651C0000}"/>
            </a:ext>
          </a:extLst>
        </xdr:cNvPr>
        <xdr:cNvPicPr>
          <a:picLocks/>
        </xdr:cNvPicPr>
      </xdr:nvPicPr>
      <xdr:blipFill>
        <a:blip xmlns:r="http://schemas.openxmlformats.org/officeDocument/2006/relationships" r:embed="rId211" cstate="print">
          <a:extLst>
            <a:ext uri="{28A0092B-C50C-407E-A947-70E740481C1C}">
              <a14:useLocalDpi xmlns:a14="http://schemas.microsoft.com/office/drawing/2010/main" val="0"/>
            </a:ext>
          </a:extLst>
        </a:blip>
        <a:stretch>
          <a:fillRect/>
        </a:stretch>
      </xdr:blipFill>
      <xdr:spPr>
        <a:xfrm>
          <a:off x="18211800" y="116776500"/>
          <a:ext cx="1762125" cy="1143000"/>
        </a:xfrm>
        <a:prstGeom prst="rect">
          <a:avLst/>
        </a:prstGeom>
      </xdr:spPr>
    </xdr:pic>
    <xdr:clientData/>
  </xdr:twoCellAnchor>
  <xdr:twoCellAnchor editAs="oneCell">
    <xdr:from>
      <xdr:col>12</xdr:col>
      <xdr:colOff>0</xdr:colOff>
      <xdr:row>104</xdr:row>
      <xdr:rowOff>0</xdr:rowOff>
    </xdr:from>
    <xdr:to>
      <xdr:col>13</xdr:col>
      <xdr:colOff>0</xdr:colOff>
      <xdr:row>105</xdr:row>
      <xdr:rowOff>0</xdr:rowOff>
    </xdr:to>
    <xdr:pic>
      <xdr:nvPicPr>
        <xdr:cNvPr id="7270" name="EAN13Picture105">
          <a:extLst>
            <a:ext uri="{FF2B5EF4-FFF2-40B4-BE49-F238E27FC236}">
              <a16:creationId xmlns:a16="http://schemas.microsoft.com/office/drawing/2014/main" id="{00000000-0008-0000-0000-0000661C0000}"/>
            </a:ext>
          </a:extLst>
        </xdr:cNvPr>
        <xdr:cNvPicPr>
          <a:picLocks/>
        </xdr:cNvPicPr>
      </xdr:nvPicPr>
      <xdr:blipFill>
        <a:blip xmlns:r="http://schemas.openxmlformats.org/officeDocument/2006/relationships" r:embed="rId212" cstate="print">
          <a:extLst>
            <a:ext uri="{28A0092B-C50C-407E-A947-70E740481C1C}">
              <a14:useLocalDpi xmlns:a14="http://schemas.microsoft.com/office/drawing/2010/main" val="0"/>
            </a:ext>
          </a:extLst>
        </a:blip>
        <a:stretch>
          <a:fillRect/>
        </a:stretch>
      </xdr:blipFill>
      <xdr:spPr>
        <a:xfrm>
          <a:off x="18211800" y="117919500"/>
          <a:ext cx="1762125" cy="1143000"/>
        </a:xfrm>
        <a:prstGeom prst="rect">
          <a:avLst/>
        </a:prstGeom>
      </xdr:spPr>
    </xdr:pic>
    <xdr:clientData/>
  </xdr:twoCellAnchor>
  <xdr:twoCellAnchor editAs="oneCell">
    <xdr:from>
      <xdr:col>12</xdr:col>
      <xdr:colOff>0</xdr:colOff>
      <xdr:row>105</xdr:row>
      <xdr:rowOff>0</xdr:rowOff>
    </xdr:from>
    <xdr:to>
      <xdr:col>13</xdr:col>
      <xdr:colOff>0</xdr:colOff>
      <xdr:row>106</xdr:row>
      <xdr:rowOff>0</xdr:rowOff>
    </xdr:to>
    <xdr:pic>
      <xdr:nvPicPr>
        <xdr:cNvPr id="7271" name="EAN13Picture106">
          <a:extLst>
            <a:ext uri="{FF2B5EF4-FFF2-40B4-BE49-F238E27FC236}">
              <a16:creationId xmlns:a16="http://schemas.microsoft.com/office/drawing/2014/main" id="{00000000-0008-0000-0000-0000671C0000}"/>
            </a:ext>
          </a:extLst>
        </xdr:cNvPr>
        <xdr:cNvPicPr>
          <a:picLocks/>
        </xdr:cNvPicPr>
      </xdr:nvPicPr>
      <xdr:blipFill>
        <a:blip xmlns:r="http://schemas.openxmlformats.org/officeDocument/2006/relationships" r:embed="rId213" cstate="print">
          <a:extLst>
            <a:ext uri="{28A0092B-C50C-407E-A947-70E740481C1C}">
              <a14:useLocalDpi xmlns:a14="http://schemas.microsoft.com/office/drawing/2010/main" val="0"/>
            </a:ext>
          </a:extLst>
        </a:blip>
        <a:stretch>
          <a:fillRect/>
        </a:stretch>
      </xdr:blipFill>
      <xdr:spPr>
        <a:xfrm>
          <a:off x="18211800" y="119062500"/>
          <a:ext cx="1762125" cy="1143000"/>
        </a:xfrm>
        <a:prstGeom prst="rect">
          <a:avLst/>
        </a:prstGeom>
      </xdr:spPr>
    </xdr:pic>
    <xdr:clientData/>
  </xdr:twoCellAnchor>
  <xdr:twoCellAnchor editAs="oneCell">
    <xdr:from>
      <xdr:col>12</xdr:col>
      <xdr:colOff>0</xdr:colOff>
      <xdr:row>106</xdr:row>
      <xdr:rowOff>0</xdr:rowOff>
    </xdr:from>
    <xdr:to>
      <xdr:col>13</xdr:col>
      <xdr:colOff>0</xdr:colOff>
      <xdr:row>107</xdr:row>
      <xdr:rowOff>0</xdr:rowOff>
    </xdr:to>
    <xdr:pic>
      <xdr:nvPicPr>
        <xdr:cNvPr id="7272" name="EAN13Picture107">
          <a:extLst>
            <a:ext uri="{FF2B5EF4-FFF2-40B4-BE49-F238E27FC236}">
              <a16:creationId xmlns:a16="http://schemas.microsoft.com/office/drawing/2014/main" id="{00000000-0008-0000-0000-0000681C0000}"/>
            </a:ext>
          </a:extLst>
        </xdr:cNvPr>
        <xdr:cNvPicPr>
          <a:picLocks/>
        </xdr:cNvPicPr>
      </xdr:nvPicPr>
      <xdr:blipFill>
        <a:blip xmlns:r="http://schemas.openxmlformats.org/officeDocument/2006/relationships" r:embed="rId214" cstate="print">
          <a:extLst>
            <a:ext uri="{28A0092B-C50C-407E-A947-70E740481C1C}">
              <a14:useLocalDpi xmlns:a14="http://schemas.microsoft.com/office/drawing/2010/main" val="0"/>
            </a:ext>
          </a:extLst>
        </a:blip>
        <a:stretch>
          <a:fillRect/>
        </a:stretch>
      </xdr:blipFill>
      <xdr:spPr>
        <a:xfrm>
          <a:off x="18211800" y="120205500"/>
          <a:ext cx="1762125" cy="1143000"/>
        </a:xfrm>
        <a:prstGeom prst="rect">
          <a:avLst/>
        </a:prstGeom>
      </xdr:spPr>
    </xdr:pic>
    <xdr:clientData/>
  </xdr:twoCellAnchor>
  <xdr:twoCellAnchor editAs="oneCell">
    <xdr:from>
      <xdr:col>12</xdr:col>
      <xdr:colOff>0</xdr:colOff>
      <xdr:row>107</xdr:row>
      <xdr:rowOff>0</xdr:rowOff>
    </xdr:from>
    <xdr:to>
      <xdr:col>13</xdr:col>
      <xdr:colOff>0</xdr:colOff>
      <xdr:row>108</xdr:row>
      <xdr:rowOff>0</xdr:rowOff>
    </xdr:to>
    <xdr:pic>
      <xdr:nvPicPr>
        <xdr:cNvPr id="7273" name="EAN13Picture108">
          <a:extLst>
            <a:ext uri="{FF2B5EF4-FFF2-40B4-BE49-F238E27FC236}">
              <a16:creationId xmlns:a16="http://schemas.microsoft.com/office/drawing/2014/main" id="{00000000-0008-0000-0000-0000691C0000}"/>
            </a:ext>
          </a:extLst>
        </xdr:cNvPr>
        <xdr:cNvPicPr>
          <a:picLocks/>
        </xdr:cNvPicPr>
      </xdr:nvPicPr>
      <xdr:blipFill>
        <a:blip xmlns:r="http://schemas.openxmlformats.org/officeDocument/2006/relationships" r:embed="rId215" cstate="print">
          <a:extLst>
            <a:ext uri="{28A0092B-C50C-407E-A947-70E740481C1C}">
              <a14:useLocalDpi xmlns:a14="http://schemas.microsoft.com/office/drawing/2010/main" val="0"/>
            </a:ext>
          </a:extLst>
        </a:blip>
        <a:stretch>
          <a:fillRect/>
        </a:stretch>
      </xdr:blipFill>
      <xdr:spPr>
        <a:xfrm>
          <a:off x="18211800" y="121348500"/>
          <a:ext cx="1762125" cy="1143000"/>
        </a:xfrm>
        <a:prstGeom prst="rect">
          <a:avLst/>
        </a:prstGeom>
      </xdr:spPr>
    </xdr:pic>
    <xdr:clientData/>
  </xdr:twoCellAnchor>
  <xdr:twoCellAnchor editAs="oneCell">
    <xdr:from>
      <xdr:col>12</xdr:col>
      <xdr:colOff>0</xdr:colOff>
      <xdr:row>108</xdr:row>
      <xdr:rowOff>0</xdr:rowOff>
    </xdr:from>
    <xdr:to>
      <xdr:col>13</xdr:col>
      <xdr:colOff>0</xdr:colOff>
      <xdr:row>109</xdr:row>
      <xdr:rowOff>0</xdr:rowOff>
    </xdr:to>
    <xdr:pic>
      <xdr:nvPicPr>
        <xdr:cNvPr id="7274" name="EAN13Picture109">
          <a:extLst>
            <a:ext uri="{FF2B5EF4-FFF2-40B4-BE49-F238E27FC236}">
              <a16:creationId xmlns:a16="http://schemas.microsoft.com/office/drawing/2014/main" id="{00000000-0008-0000-0000-00006A1C0000}"/>
            </a:ext>
          </a:extLst>
        </xdr:cNvPr>
        <xdr:cNvPicPr>
          <a:picLocks/>
        </xdr:cNvPicPr>
      </xdr:nvPicPr>
      <xdr:blipFill>
        <a:blip xmlns:r="http://schemas.openxmlformats.org/officeDocument/2006/relationships" r:embed="rId216" cstate="print">
          <a:extLst>
            <a:ext uri="{28A0092B-C50C-407E-A947-70E740481C1C}">
              <a14:useLocalDpi xmlns:a14="http://schemas.microsoft.com/office/drawing/2010/main" val="0"/>
            </a:ext>
          </a:extLst>
        </a:blip>
        <a:stretch>
          <a:fillRect/>
        </a:stretch>
      </xdr:blipFill>
      <xdr:spPr>
        <a:xfrm>
          <a:off x="18211800" y="122491500"/>
          <a:ext cx="1762125" cy="1143000"/>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30480</xdr:colOff>
          <xdr:row>0</xdr:row>
          <xdr:rowOff>45720</xdr:rowOff>
        </xdr:from>
        <xdr:to>
          <xdr:col>12</xdr:col>
          <xdr:colOff>1706880</xdr:colOff>
          <xdr:row>0</xdr:row>
          <xdr:rowOff>335280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BE" sz="1100" b="0" i="0" u="none" strike="noStrike" baseline="0">
                  <a:solidFill>
                    <a:srgbClr val="000000"/>
                  </a:solidFill>
                  <a:latin typeface="Calibri"/>
                  <a:cs typeface="Calibri"/>
                </a:rPr>
                <a:t>bar- en QR code vernieuwen</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S125"/>
  <sheetViews>
    <sheetView tabSelected="1" zoomScale="70" zoomScaleNormal="70" workbookViewId="0">
      <pane ySplit="1" topLeftCell="A117" activePane="bottomLeft" state="frozen"/>
      <selection pane="bottomLeft" activeCell="C120" sqref="C120"/>
    </sheetView>
  </sheetViews>
  <sheetFormatPr defaultColWidth="9.109375" defaultRowHeight="90" customHeight="1" x14ac:dyDescent="0.3"/>
  <cols>
    <col min="1" max="1" width="33" style="4" customWidth="1"/>
    <col min="2" max="2" width="16.44140625" style="2" customWidth="1"/>
    <col min="3" max="3" width="41" style="5" customWidth="1"/>
    <col min="4" max="4" width="8.5546875" style="3" customWidth="1"/>
    <col min="5" max="5" width="18.5546875" style="29" customWidth="1"/>
    <col min="6" max="6" width="24" style="1" customWidth="1"/>
    <col min="7" max="7" width="13.109375" style="1" customWidth="1"/>
    <col min="8" max="8" width="9.6640625" style="6" customWidth="1"/>
    <col min="9" max="9" width="22.44140625" style="3" customWidth="1"/>
    <col min="10" max="10" width="22.44140625" style="6" customWidth="1"/>
    <col min="11" max="11" width="50.6640625" style="1" customWidth="1"/>
    <col min="12" max="12" width="13.109375" style="22" customWidth="1"/>
    <col min="13" max="13" width="26.44140625" style="1" customWidth="1"/>
    <col min="14" max="14" width="38.33203125" style="24" customWidth="1"/>
    <col min="15" max="15" width="18.6640625" style="1" customWidth="1"/>
    <col min="16" max="16" width="24.109375" style="1" customWidth="1"/>
    <col min="17" max="17" width="46.88671875" style="24" customWidth="1"/>
    <col min="18" max="18" width="58" style="1" customWidth="1"/>
    <col min="19" max="19" width="36.109375" style="24" customWidth="1"/>
    <col min="20" max="16384" width="9.109375" style="1"/>
  </cols>
  <sheetData>
    <row r="1" spans="1:19" ht="14.4" x14ac:dyDescent="0.3">
      <c r="A1" s="13" t="s">
        <v>34</v>
      </c>
      <c r="B1" s="14" t="s">
        <v>39</v>
      </c>
      <c r="C1" s="15" t="s">
        <v>45</v>
      </c>
      <c r="D1" s="31" t="s">
        <v>151</v>
      </c>
      <c r="E1" s="26" t="s">
        <v>152</v>
      </c>
      <c r="F1" s="16" t="s">
        <v>36</v>
      </c>
      <c r="G1" s="16" t="s">
        <v>35</v>
      </c>
      <c r="H1" s="17" t="s">
        <v>153</v>
      </c>
      <c r="I1" s="18" t="s">
        <v>41</v>
      </c>
      <c r="J1" s="17" t="s">
        <v>42</v>
      </c>
      <c r="K1" s="13" t="s">
        <v>79</v>
      </c>
      <c r="L1" s="19" t="s">
        <v>80</v>
      </c>
      <c r="M1" s="19"/>
      <c r="P1" s="1" t="s">
        <v>103</v>
      </c>
      <c r="Q1" s="24" t="s">
        <v>129</v>
      </c>
      <c r="R1" s="1" t="s">
        <v>136</v>
      </c>
      <c r="S1" s="24" t="s">
        <v>129</v>
      </c>
    </row>
    <row r="2" spans="1:19" s="10" customFormat="1" ht="90" customHeight="1" x14ac:dyDescent="0.3">
      <c r="A2" s="7" t="s">
        <v>2</v>
      </c>
      <c r="B2" s="8" t="s">
        <v>40</v>
      </c>
      <c r="C2" s="9" t="str">
        <f>A2 &amp; " " &amp;  P2&amp; " - " &amp;B2 &amp; " / " &amp;TEXT(D2,"#0,00") &amp; "€"</f>
        <v>aardappelen uit België - zak 2,5 kg / 5,47€</v>
      </c>
      <c r="D2" s="32">
        <f>1.99*F2/1000*1.1</f>
        <v>5.4725000000000001</v>
      </c>
      <c r="E2" s="28">
        <v>108</v>
      </c>
      <c r="F2" s="10">
        <v>2500</v>
      </c>
      <c r="G2" s="10" t="s">
        <v>37</v>
      </c>
      <c r="H2" s="12">
        <f t="shared" ref="H2:H65" si="0">E2*F2/1000</f>
        <v>270</v>
      </c>
      <c r="I2" s="11">
        <f t="shared" ref="I2" si="1">H2</f>
        <v>270</v>
      </c>
      <c r="J2" s="12">
        <f t="shared" ref="J2:J9" si="2">H2-I2</f>
        <v>0</v>
      </c>
      <c r="K2" s="10" t="s">
        <v>2</v>
      </c>
      <c r="L2" s="20">
        <v>100000000002</v>
      </c>
      <c r="N2" s="25" t="str">
        <f t="shared" ref="N2:N59" si="3">"Wa(l)ter : " &amp;IF(G2="gram",CONCATENATE("de watervoetafdruk van 1 kg ",A2," ", P2," is ",TEXT(E2,"##0")," liter. ",Q2),CONCATENATE("de watervoetafdruk van 1 liter ",A2," ", P2, " is ",TEXT(E2,"##0")," liter. ",Q2))</f>
        <v>Wa(l)ter : de watervoetafdruk van 1 kg aardappelen uit België is 108 liter. De watervoetafdruk van aardappelen is relatief laag en lager dan van pasta of van rijst.</v>
      </c>
      <c r="P2" s="10" t="s">
        <v>111</v>
      </c>
      <c r="Q2" s="25" t="s">
        <v>247</v>
      </c>
      <c r="S2" s="25" t="s">
        <v>247</v>
      </c>
    </row>
    <row r="3" spans="1:19" s="10" customFormat="1" ht="90" customHeight="1" x14ac:dyDescent="0.3">
      <c r="A3" s="7" t="s">
        <v>250</v>
      </c>
      <c r="B3" s="8" t="s">
        <v>63</v>
      </c>
      <c r="C3" s="9" t="str">
        <f t="shared" ref="C3:C66" si="4">A3 &amp; " " &amp;  P3&amp; " - " &amp;B3 &amp; " / " &amp;TEXT(D3,"#0,00") &amp; "€"</f>
        <v>bio-aardbeien uit België - bakje 500 g / 8,63€</v>
      </c>
      <c r="D3" s="32">
        <f>15.69*F3/1000*1.1</f>
        <v>8.6295000000000002</v>
      </c>
      <c r="E3" s="28">
        <v>100</v>
      </c>
      <c r="F3" s="10">
        <v>500</v>
      </c>
      <c r="G3" s="10" t="s">
        <v>37</v>
      </c>
      <c r="H3" s="12">
        <f t="shared" si="0"/>
        <v>50</v>
      </c>
      <c r="I3" s="11">
        <f>H3</f>
        <v>50</v>
      </c>
      <c r="J3" s="12">
        <f>H3-I3</f>
        <v>0</v>
      </c>
      <c r="K3" s="10" t="s">
        <v>162</v>
      </c>
      <c r="L3" s="21">
        <v>100000000003</v>
      </c>
      <c r="N3" s="25" t="str">
        <f t="shared" si="3"/>
        <v>Wa(l)ter : de watervoetafdruk van 1 kg bio-aardbeien uit België is 100 liter. Deze is veel lager dan van bijvoorbeeld Spaanse aardbeien (320 liter/1 kg).</v>
      </c>
      <c r="P3" s="10" t="s">
        <v>111</v>
      </c>
      <c r="Q3" s="25" t="s">
        <v>205</v>
      </c>
      <c r="S3" s="25" t="s">
        <v>205</v>
      </c>
    </row>
    <row r="4" spans="1:19" s="10" customFormat="1" ht="90" customHeight="1" x14ac:dyDescent="0.3">
      <c r="A4" s="7" t="s">
        <v>104</v>
      </c>
      <c r="B4" s="8" t="s">
        <v>63</v>
      </c>
      <c r="C4" s="9" t="str">
        <f t="shared" si="4"/>
        <v>aardbeien uit Spanje - bakje 500 g / 3,20€</v>
      </c>
      <c r="D4" s="32">
        <v>3.2</v>
      </c>
      <c r="E4" s="28">
        <v>210</v>
      </c>
      <c r="F4" s="10">
        <v>500</v>
      </c>
      <c r="G4" s="10" t="s">
        <v>37</v>
      </c>
      <c r="H4" s="12">
        <f t="shared" si="0"/>
        <v>105</v>
      </c>
      <c r="I4" s="11">
        <v>0</v>
      </c>
      <c r="J4" s="12">
        <f t="shared" si="2"/>
        <v>105</v>
      </c>
      <c r="K4" s="10" t="s">
        <v>161</v>
      </c>
      <c r="L4" s="21">
        <v>100000000004</v>
      </c>
      <c r="N4" s="25" t="str">
        <f t="shared" si="3"/>
        <v>Wa(l)ter : de watervoetafdruk van 1 kg aardbeien uit Spanje is 210 liter. Deze is veel hoger dan van Belgische aardbeien (170 liter/1 kg).</v>
      </c>
      <c r="P4" s="10" t="s">
        <v>112</v>
      </c>
      <c r="Q4" s="25" t="s">
        <v>206</v>
      </c>
      <c r="S4" s="25" t="s">
        <v>206</v>
      </c>
    </row>
    <row r="5" spans="1:19" s="10" customFormat="1" ht="90" customHeight="1" x14ac:dyDescent="0.3">
      <c r="A5" s="7" t="s">
        <v>252</v>
      </c>
      <c r="B5" s="8" t="s">
        <v>44</v>
      </c>
      <c r="C5" s="9" t="str">
        <f t="shared" si="4"/>
        <v>avocado  uit Chili - per stuk / 1,42€</v>
      </c>
      <c r="D5" s="32">
        <f>1.29*1.1</f>
        <v>1.4190000000000003</v>
      </c>
      <c r="E5" s="28">
        <v>1800</v>
      </c>
      <c r="F5" s="10">
        <v>230</v>
      </c>
      <c r="G5" s="10" t="s">
        <v>37</v>
      </c>
      <c r="H5" s="12">
        <f t="shared" si="0"/>
        <v>414</v>
      </c>
      <c r="I5" s="11">
        <v>0</v>
      </c>
      <c r="J5" s="12">
        <f t="shared" si="2"/>
        <v>414</v>
      </c>
      <c r="K5" s="10" t="s">
        <v>251</v>
      </c>
      <c r="L5" s="21">
        <v>100000000005</v>
      </c>
      <c r="N5" s="25" t="str">
        <f t="shared" si="3"/>
        <v>Wa(l)ter : de watervoetafdruk van 1 kg avocado  uit Chili is 1800 liter. Chili is een belangrijke producent van avocado's. De avocado's worden er vaak in droge gebieden geteeld.</v>
      </c>
      <c r="P5" s="10" t="s">
        <v>113</v>
      </c>
      <c r="Q5" s="25" t="s">
        <v>255</v>
      </c>
      <c r="S5" s="25" t="s">
        <v>255</v>
      </c>
    </row>
    <row r="6" spans="1:19" s="10" customFormat="1" ht="90" customHeight="1" x14ac:dyDescent="0.3">
      <c r="A6" s="7" t="s">
        <v>105</v>
      </c>
      <c r="B6" s="8" t="s">
        <v>68</v>
      </c>
      <c r="C6" s="9" t="str">
        <f t="shared" si="4"/>
        <v>apenootjes uit China - doosje 250 g / 1,56€</v>
      </c>
      <c r="D6" s="32">
        <f>5.69*F6/1000*1.1</f>
        <v>1.5647500000000003</v>
      </c>
      <c r="E6" s="28">
        <v>2470</v>
      </c>
      <c r="F6" s="10">
        <v>250</v>
      </c>
      <c r="G6" s="10" t="s">
        <v>37</v>
      </c>
      <c r="H6" s="12">
        <f t="shared" si="0"/>
        <v>617.5</v>
      </c>
      <c r="I6" s="11">
        <v>0</v>
      </c>
      <c r="J6" s="12">
        <f t="shared" si="2"/>
        <v>617.5</v>
      </c>
      <c r="K6" s="10" t="s">
        <v>105</v>
      </c>
      <c r="L6" s="21">
        <v>100000000006</v>
      </c>
      <c r="N6" s="25" t="str">
        <f t="shared" si="3"/>
        <v>Wa(l)ter : de watervoetafdruk van 1 kg apenootjes uit China is 2470 liter. China is één van de grootste producenten van apenootjes. Het waterverbruik bedraagt er de helft van de productie in India.</v>
      </c>
      <c r="P6" s="10" t="s">
        <v>207</v>
      </c>
      <c r="Q6" s="25" t="s">
        <v>208</v>
      </c>
      <c r="S6" s="25" t="s">
        <v>208</v>
      </c>
    </row>
    <row r="7" spans="1:19" s="10" customFormat="1" ht="90" customHeight="1" x14ac:dyDescent="0.3">
      <c r="A7" s="7" t="s">
        <v>301</v>
      </c>
      <c r="B7" s="8" t="s">
        <v>81</v>
      </c>
      <c r="C7" s="9" t="str">
        <f t="shared" si="4"/>
        <v>appelen uit België - 6 stuks / 2,17€</v>
      </c>
      <c r="D7" s="32">
        <f>2.19*F7/1000*1.1</f>
        <v>2.1681000000000004</v>
      </c>
      <c r="E7" s="28">
        <v>130</v>
      </c>
      <c r="F7" s="10">
        <v>900</v>
      </c>
      <c r="G7" s="10" t="s">
        <v>37</v>
      </c>
      <c r="H7" s="12">
        <f t="shared" si="0"/>
        <v>117</v>
      </c>
      <c r="I7" s="11">
        <f>H7</f>
        <v>117</v>
      </c>
      <c r="J7" s="12">
        <f t="shared" si="2"/>
        <v>0</v>
      </c>
      <c r="K7" s="10" t="s">
        <v>180</v>
      </c>
      <c r="L7" s="21">
        <v>100000000007</v>
      </c>
      <c r="N7" s="25" t="str">
        <f t="shared" si="3"/>
        <v>Wa(l)ter : de watervoetafdruk van 1 kg appelen uit België is 130 liter. Lokaal, seizoensfruit heeft over het algemeen een veel lagere watervoetafdruk dan ingevoerd fruit.</v>
      </c>
      <c r="P7" s="10" t="s">
        <v>111</v>
      </c>
      <c r="Q7" s="25" t="s">
        <v>141</v>
      </c>
      <c r="S7" s="25" t="s">
        <v>141</v>
      </c>
    </row>
    <row r="8" spans="1:19" s="10" customFormat="1" ht="90" customHeight="1" x14ac:dyDescent="0.3">
      <c r="A8" s="7" t="s">
        <v>302</v>
      </c>
      <c r="B8" s="8" t="s">
        <v>81</v>
      </c>
      <c r="C8" s="9" t="str">
        <f t="shared" si="4"/>
        <v>appelen pink lady uit Zuid-Afrika - 6 stuks / 2,72€</v>
      </c>
      <c r="D8" s="32">
        <f>2.75*F8/1000*1.1</f>
        <v>2.7225000000000001</v>
      </c>
      <c r="E8" s="27">
        <v>480</v>
      </c>
      <c r="F8" s="10">
        <v>900</v>
      </c>
      <c r="G8" s="10" t="s">
        <v>37</v>
      </c>
      <c r="H8" s="12">
        <f t="shared" si="0"/>
        <v>432</v>
      </c>
      <c r="I8" s="11">
        <v>0</v>
      </c>
      <c r="J8" s="12">
        <f t="shared" si="2"/>
        <v>432</v>
      </c>
      <c r="K8" s="10" t="s">
        <v>163</v>
      </c>
      <c r="L8" s="21">
        <v>100000000008</v>
      </c>
      <c r="N8" s="25" t="str">
        <f t="shared" si="3"/>
        <v>Wa(l)ter : de watervoetafdruk van 1 kg appelen pink lady uit Zuid-Afrika is 480 liter. Ingevoerd fruit heeft over het algemeen een veel hogere watervoetafdruk dan lokaal, seizoensfruit. Belgische appels hebben een watervoetafdruk die slechts 260l/kg bedraagt.</v>
      </c>
      <c r="P8" s="10" t="s">
        <v>114</v>
      </c>
      <c r="Q8" s="25" t="s">
        <v>209</v>
      </c>
      <c r="S8" s="25" t="s">
        <v>209</v>
      </c>
    </row>
    <row r="9" spans="1:19" s="10" customFormat="1" ht="90" customHeight="1" x14ac:dyDescent="0.3">
      <c r="A9" s="7" t="s">
        <v>109</v>
      </c>
      <c r="B9" s="8" t="s">
        <v>67</v>
      </c>
      <c r="C9" s="9" t="str">
        <f t="shared" si="4"/>
        <v>appelmoes uit België - bokaal 350 g / 2,19€</v>
      </c>
      <c r="D9" s="32">
        <f>2.19</f>
        <v>2.19</v>
      </c>
      <c r="E9" s="28">
        <v>820</v>
      </c>
      <c r="F9" s="10">
        <v>350</v>
      </c>
      <c r="G9" s="10" t="s">
        <v>37</v>
      </c>
      <c r="H9" s="12">
        <f t="shared" si="0"/>
        <v>287</v>
      </c>
      <c r="I9" s="11">
        <f>H9</f>
        <v>287</v>
      </c>
      <c r="J9" s="12">
        <f t="shared" si="2"/>
        <v>0</v>
      </c>
      <c r="K9" s="10" t="s">
        <v>109</v>
      </c>
      <c r="L9" s="21">
        <v>100000000009</v>
      </c>
      <c r="N9" s="25" t="str">
        <f t="shared" si="3"/>
        <v xml:space="preserve">Wa(l)ter : de watervoetafdruk van 1 kg appelmoes uit België is 820 liter. </v>
      </c>
      <c r="P9" s="10" t="s">
        <v>111</v>
      </c>
      <c r="Q9" s="25"/>
      <c r="S9" s="25"/>
    </row>
    <row r="10" spans="1:19" s="10" customFormat="1" ht="90" customHeight="1" x14ac:dyDescent="0.3">
      <c r="A10" s="7" t="s">
        <v>110</v>
      </c>
      <c r="B10" s="8" t="s">
        <v>130</v>
      </c>
      <c r="C10" s="9" t="str">
        <f t="shared" si="4"/>
        <v>appelsap uit België - 1L / 1,60€</v>
      </c>
      <c r="D10" s="32">
        <f>1.45*1.1</f>
        <v>1.595</v>
      </c>
      <c r="E10" s="28">
        <v>180</v>
      </c>
      <c r="F10" s="10">
        <v>1000</v>
      </c>
      <c r="G10" s="10" t="s">
        <v>38</v>
      </c>
      <c r="H10" s="12">
        <f t="shared" si="0"/>
        <v>180</v>
      </c>
      <c r="I10" s="11">
        <f>H10</f>
        <v>180</v>
      </c>
      <c r="J10" s="12">
        <f t="shared" ref="J10:J66" si="5">H10-I10</f>
        <v>0</v>
      </c>
      <c r="K10" s="10" t="s">
        <v>110</v>
      </c>
      <c r="L10" s="21">
        <v>100000000010</v>
      </c>
      <c r="N10" s="25" t="str">
        <f t="shared" si="3"/>
        <v>Wa(l)ter : de watervoetafdruk van 1 liter appelsap uit België is 180 liter. Lokaal appelsap heeft over het algemeen een lagere watervoetafdruk dan geïmporteerd appelsap.</v>
      </c>
      <c r="P10" s="10" t="s">
        <v>111</v>
      </c>
      <c r="Q10" s="25" t="s">
        <v>210</v>
      </c>
      <c r="S10" s="25" t="s">
        <v>210</v>
      </c>
    </row>
    <row r="11" spans="1:19" s="10" customFormat="1" ht="90" customHeight="1" x14ac:dyDescent="0.3">
      <c r="A11" s="7" t="s">
        <v>106</v>
      </c>
      <c r="B11" s="8" t="s">
        <v>44</v>
      </c>
      <c r="C11" s="9" t="str">
        <f t="shared" si="4"/>
        <v>sinaasappel uit Spanje - per stuk / 1,01€</v>
      </c>
      <c r="D11" s="32">
        <f>4.58*F11/1000*1.1</f>
        <v>1.0076000000000001</v>
      </c>
      <c r="E11" s="28">
        <v>440</v>
      </c>
      <c r="F11" s="23">
        <v>200</v>
      </c>
      <c r="G11" s="23" t="s">
        <v>37</v>
      </c>
      <c r="H11" s="12">
        <f t="shared" si="0"/>
        <v>88</v>
      </c>
      <c r="I11" s="11">
        <v>0</v>
      </c>
      <c r="J11" s="12">
        <f t="shared" si="5"/>
        <v>88</v>
      </c>
      <c r="K11" s="10" t="s">
        <v>106</v>
      </c>
      <c r="L11" s="21">
        <v>100000000011</v>
      </c>
      <c r="N11" s="25" t="str">
        <f t="shared" si="3"/>
        <v>Wa(l)ter : de watervoetafdruk van 1 kg sinaasappel uit Spanje is 440 liter. Spaanse sinaasappels zijn zeer gewild, maar lokale boeren maken zich zorgen door de aanhoudende droogtes.</v>
      </c>
      <c r="P11" s="10" t="s">
        <v>112</v>
      </c>
      <c r="Q11" s="25" t="s">
        <v>248</v>
      </c>
      <c r="S11" s="25" t="s">
        <v>248</v>
      </c>
    </row>
    <row r="12" spans="1:19" s="10" customFormat="1" ht="90" customHeight="1" x14ac:dyDescent="0.3">
      <c r="A12" s="7" t="s">
        <v>22</v>
      </c>
      <c r="B12" s="8" t="s">
        <v>44</v>
      </c>
      <c r="C12" s="9" t="str">
        <f t="shared" si="4"/>
        <v>artisjok uit Egypte - per stuk / 1,64€</v>
      </c>
      <c r="D12" s="32">
        <f>1.49*1.1</f>
        <v>1.639</v>
      </c>
      <c r="E12" s="28">
        <v>1020</v>
      </c>
      <c r="F12" s="23">
        <v>350</v>
      </c>
      <c r="G12" s="23" t="s">
        <v>37</v>
      </c>
      <c r="H12" s="12">
        <f t="shared" si="0"/>
        <v>357</v>
      </c>
      <c r="I12" s="11">
        <v>0</v>
      </c>
      <c r="J12" s="12">
        <f t="shared" si="5"/>
        <v>357</v>
      </c>
      <c r="K12" s="10" t="s">
        <v>22</v>
      </c>
      <c r="L12" s="21">
        <v>100000000012</v>
      </c>
      <c r="N12" s="25" t="str">
        <f t="shared" si="3"/>
        <v>Wa(l)ter : de watervoetafdruk van 1 kg artisjok uit Egypte is 1020 liter. Artisjokken kunnen ook in België of bijvoorbeeld Frankrijk geteeld worden, en met een veel lagere watervoetafdruk.</v>
      </c>
      <c r="P12" s="10" t="s">
        <v>115</v>
      </c>
      <c r="Q12" s="25" t="s">
        <v>249</v>
      </c>
      <c r="S12" s="25" t="s">
        <v>249</v>
      </c>
    </row>
    <row r="13" spans="1:19" s="10" customFormat="1" ht="90" customHeight="1" x14ac:dyDescent="0.3">
      <c r="A13" s="7" t="s">
        <v>18</v>
      </c>
      <c r="B13" s="8" t="s">
        <v>44</v>
      </c>
      <c r="C13" s="9" t="str">
        <f t="shared" si="4"/>
        <v>aubergine uit Spanje - per stuk / 0,42€</v>
      </c>
      <c r="D13" s="32">
        <f>1.37*F13/1000*1.1</f>
        <v>0.42196000000000006</v>
      </c>
      <c r="E13" s="28">
        <v>200</v>
      </c>
      <c r="F13" s="23">
        <v>280</v>
      </c>
      <c r="G13" s="23" t="s">
        <v>37</v>
      </c>
      <c r="H13" s="12">
        <f t="shared" si="0"/>
        <v>56</v>
      </c>
      <c r="I13" s="11">
        <v>0</v>
      </c>
      <c r="J13" s="12">
        <f t="shared" si="5"/>
        <v>56</v>
      </c>
      <c r="K13" s="10" t="s">
        <v>18</v>
      </c>
      <c r="L13" s="21">
        <v>100000000013</v>
      </c>
      <c r="N13" s="25" t="str">
        <f t="shared" si="3"/>
        <v>Wa(l)ter : de watervoetafdruk van 1 kg aubergine uit Spanje is 200 liter. Aubergines kunnen ook in België of bijvoorbeeld Frankrijk geteeld worden, met een veel lagere watervoetafdruk.</v>
      </c>
      <c r="P13" s="10" t="s">
        <v>112</v>
      </c>
      <c r="Q13" s="25" t="s">
        <v>211</v>
      </c>
      <c r="S13" s="25" t="s">
        <v>211</v>
      </c>
    </row>
    <row r="14" spans="1:19" s="10" customFormat="1" ht="90" customHeight="1" x14ac:dyDescent="0.3">
      <c r="A14" s="7" t="s">
        <v>4</v>
      </c>
      <c r="B14" s="8" t="s">
        <v>195</v>
      </c>
      <c r="C14" s="9" t="str">
        <f t="shared" si="4"/>
        <v>bananen uit Ecuador - tros 8 bananen / 2,19€</v>
      </c>
      <c r="D14" s="32">
        <f>1.99*1.1*F14/1000</f>
        <v>2.1890000000000001</v>
      </c>
      <c r="E14" s="28">
        <v>370</v>
      </c>
      <c r="F14" s="10">
        <v>1000</v>
      </c>
      <c r="G14" s="10" t="s">
        <v>37</v>
      </c>
      <c r="H14" s="12">
        <f t="shared" si="0"/>
        <v>370</v>
      </c>
      <c r="I14" s="11">
        <v>0</v>
      </c>
      <c r="J14" s="12">
        <f t="shared" si="5"/>
        <v>370</v>
      </c>
      <c r="K14" s="10" t="s">
        <v>4</v>
      </c>
      <c r="L14" s="21">
        <v>100000000014</v>
      </c>
      <c r="N14" s="25" t="str">
        <f t="shared" si="3"/>
        <v>Wa(l)ter : de watervoetafdruk van 1 kg bananen uit Ecuador is 370 liter. Bananen worden per boot ingevoerd. De ecologische voetafdruk is dan ook niet zo hoog als bij exotisch fruit dat per vliegtuig wordt ingevoerd (bijvoorbeeld ananas).</v>
      </c>
      <c r="P14" s="10" t="s">
        <v>116</v>
      </c>
      <c r="Q14" s="25" t="s">
        <v>257</v>
      </c>
      <c r="S14" s="25" t="s">
        <v>257</v>
      </c>
    </row>
    <row r="15" spans="1:19" s="10" customFormat="1" ht="90" customHeight="1" x14ac:dyDescent="0.3">
      <c r="A15" s="7" t="s">
        <v>6</v>
      </c>
      <c r="B15" s="8" t="s">
        <v>102</v>
      </c>
      <c r="C15" s="9" t="str">
        <f t="shared" si="4"/>
        <v>bier  - bak 12 x 25 cl / 14,25€</v>
      </c>
      <c r="D15" s="32">
        <f>12.95*1.1</f>
        <v>14.245000000000001</v>
      </c>
      <c r="E15" s="28">
        <v>200</v>
      </c>
      <c r="F15" s="10">
        <v>3000</v>
      </c>
      <c r="G15" s="10" t="s">
        <v>38</v>
      </c>
      <c r="H15" s="12">
        <f t="shared" si="0"/>
        <v>600</v>
      </c>
      <c r="I15" s="11">
        <f>0.25*H15</f>
        <v>150</v>
      </c>
      <c r="J15" s="12">
        <f t="shared" si="5"/>
        <v>450</v>
      </c>
      <c r="K15" s="10" t="s">
        <v>6</v>
      </c>
      <c r="L15" s="21">
        <v>100000000015</v>
      </c>
      <c r="N15" s="25" t="str">
        <f t="shared" si="3"/>
        <v>Wa(l)ter : de watervoetafdruk van 1 liter bier  is 200 liter. Hoeveel water uit het buitenland komt, hangt af van de oorsprong basisproducten zoals graan, mout.. die al dan niet ingevoerd worden. De watervoetafdruk is wel kleiner dan van wijn.</v>
      </c>
      <c r="Q15" s="25" t="s">
        <v>204</v>
      </c>
      <c r="S15" s="25" t="s">
        <v>204</v>
      </c>
    </row>
    <row r="16" spans="1:19" s="10" customFormat="1" ht="90" customHeight="1" x14ac:dyDescent="0.3">
      <c r="A16" s="7" t="s">
        <v>138</v>
      </c>
      <c r="B16" s="8" t="s">
        <v>51</v>
      </c>
      <c r="C16" s="9" t="str">
        <f t="shared" si="4"/>
        <v>tarwebloem uit Frankrijk - 1 kg / 1,34€</v>
      </c>
      <c r="D16" s="32">
        <f>1.22*F16/1000*1.1</f>
        <v>1.3420000000000001</v>
      </c>
      <c r="E16" s="28">
        <v>600</v>
      </c>
      <c r="F16" s="10">
        <v>1000</v>
      </c>
      <c r="G16" s="10" t="s">
        <v>37</v>
      </c>
      <c r="H16" s="12">
        <f t="shared" si="0"/>
        <v>600</v>
      </c>
      <c r="I16" s="11">
        <v>0</v>
      </c>
      <c r="J16" s="12">
        <f t="shared" si="5"/>
        <v>600</v>
      </c>
      <c r="K16" s="10" t="s">
        <v>138</v>
      </c>
      <c r="L16" s="21">
        <v>100000000016</v>
      </c>
      <c r="N16" s="25" t="str">
        <f t="shared" si="3"/>
        <v>Wa(l)ter : de watervoetafdruk van 1 kg tarwebloem uit Frankrijk is 600 liter. Veel van onze tarwe wordt geïmporteerd. Franse tarwe heeft een relatief lage watervoetafdruk.</v>
      </c>
      <c r="P16" s="10" t="s">
        <v>117</v>
      </c>
      <c r="Q16" s="25" t="s">
        <v>212</v>
      </c>
      <c r="S16" s="25" t="s">
        <v>212</v>
      </c>
    </row>
    <row r="17" spans="1:19" s="10" customFormat="1" ht="90" customHeight="1" x14ac:dyDescent="0.3">
      <c r="A17" s="7" t="s">
        <v>303</v>
      </c>
      <c r="B17" s="8" t="s">
        <v>44</v>
      </c>
      <c r="C17" s="9" t="str">
        <f t="shared" si="4"/>
        <v>bloemkool  uit België - per stuk / 1,64€</v>
      </c>
      <c r="D17" s="32">
        <f>1.49*1.1</f>
        <v>1.639</v>
      </c>
      <c r="E17" s="28">
        <v>240</v>
      </c>
      <c r="F17" s="10">
        <v>1000</v>
      </c>
      <c r="G17" s="10" t="s">
        <v>37</v>
      </c>
      <c r="H17" s="12">
        <f t="shared" si="0"/>
        <v>240</v>
      </c>
      <c r="I17" s="11">
        <v>420</v>
      </c>
      <c r="J17" s="12">
        <f t="shared" si="5"/>
        <v>-180</v>
      </c>
      <c r="K17" s="10" t="s">
        <v>164</v>
      </c>
      <c r="L17" s="21">
        <v>100000000017</v>
      </c>
      <c r="N17" s="25" t="str">
        <f t="shared" si="3"/>
        <v>Wa(l)ter : de watervoetafdruk van 1 kg bloemkool  uit België is 240 liter. Lokale, seizoensgebonden groenten hebben een lage watervoetafdruk.</v>
      </c>
      <c r="P17" s="10" t="s">
        <v>111</v>
      </c>
      <c r="Q17" s="25" t="s">
        <v>213</v>
      </c>
      <c r="S17" s="25" t="s">
        <v>213</v>
      </c>
    </row>
    <row r="18" spans="1:19" s="10" customFormat="1" ht="90" customHeight="1" x14ac:dyDescent="0.3">
      <c r="A18" s="7" t="s">
        <v>7</v>
      </c>
      <c r="B18" s="8" t="s">
        <v>43</v>
      </c>
      <c r="C18" s="9" t="str">
        <f t="shared" si="4"/>
        <v>boter uit België - 250 g / 3,07€</v>
      </c>
      <c r="D18" s="32">
        <f>2.79*1.1</f>
        <v>3.0690000000000004</v>
      </c>
      <c r="E18" s="28">
        <v>5550</v>
      </c>
      <c r="F18" s="10">
        <v>250</v>
      </c>
      <c r="G18" s="10" t="s">
        <v>37</v>
      </c>
      <c r="H18" s="12">
        <f t="shared" si="0"/>
        <v>1387.5</v>
      </c>
      <c r="I18" s="11">
        <f>0.25*H18</f>
        <v>346.875</v>
      </c>
      <c r="J18" s="12">
        <f t="shared" si="5"/>
        <v>1040.625</v>
      </c>
      <c r="K18" s="10" t="s">
        <v>7</v>
      </c>
      <c r="L18" s="21">
        <v>100000000018</v>
      </c>
      <c r="N18" s="25" t="str">
        <f t="shared" si="3"/>
        <v>Wa(l)ter : de watervoetafdruk van 1 kg boter uit België is 5550 liter. Zelfs indien de boter uit België afkomstig is, is het buitenlands wateraandeel belangrijk doordat het veevoeder geïmporteerd wordt uit bijvoorbeeld Zuid-Amerika.</v>
      </c>
      <c r="P18" s="10" t="s">
        <v>111</v>
      </c>
      <c r="Q18" s="25" t="s">
        <v>242</v>
      </c>
      <c r="S18" s="25" t="s">
        <v>242</v>
      </c>
    </row>
    <row r="19" spans="1:19" s="10" customFormat="1" ht="90" customHeight="1" x14ac:dyDescent="0.3">
      <c r="A19" s="7" t="s">
        <v>304</v>
      </c>
      <c r="B19" s="8" t="s">
        <v>44</v>
      </c>
      <c r="C19" s="9" t="str">
        <f t="shared" si="4"/>
        <v>broccoli uit België - per stuk / 0,65€</v>
      </c>
      <c r="D19" s="32">
        <f>1.9*F19*1.1/1000</f>
        <v>0.64790000000000014</v>
      </c>
      <c r="E19" s="28">
        <v>240</v>
      </c>
      <c r="F19" s="10">
        <v>310</v>
      </c>
      <c r="G19" s="10" t="s">
        <v>37</v>
      </c>
      <c r="H19" s="12">
        <f t="shared" si="0"/>
        <v>74.400000000000006</v>
      </c>
      <c r="I19" s="11">
        <f>H19</f>
        <v>74.400000000000006</v>
      </c>
      <c r="J19" s="12">
        <f t="shared" si="5"/>
        <v>0</v>
      </c>
      <c r="K19" s="10" t="s">
        <v>165</v>
      </c>
      <c r="L19" s="21">
        <v>100000000019</v>
      </c>
      <c r="N19" s="25" t="str">
        <f t="shared" si="3"/>
        <v>Wa(l)ter : de watervoetafdruk van 1 kg broccoli uit België is 240 liter. In België kan men broccoli telen met veel minder water dan in Zuiderse landen zoals Italië.</v>
      </c>
      <c r="P19" s="10" t="s">
        <v>111</v>
      </c>
      <c r="Q19" s="25" t="s">
        <v>217</v>
      </c>
      <c r="S19" s="25" t="s">
        <v>217</v>
      </c>
    </row>
    <row r="20" spans="1:19" s="10" customFormat="1" ht="90" customHeight="1" x14ac:dyDescent="0.3">
      <c r="A20" s="7" t="s">
        <v>82</v>
      </c>
      <c r="B20" s="8" t="s">
        <v>50</v>
      </c>
      <c r="C20" s="9" t="str">
        <f t="shared" si="4"/>
        <v>wit brood  - 800 g / 2,18€</v>
      </c>
      <c r="D20" s="32">
        <f>2.48*F20/1000*1.1</f>
        <v>2.1824000000000003</v>
      </c>
      <c r="E20" s="28">
        <v>1375</v>
      </c>
      <c r="F20" s="10">
        <v>800</v>
      </c>
      <c r="G20" s="10" t="s">
        <v>37</v>
      </c>
      <c r="H20" s="12">
        <f t="shared" si="0"/>
        <v>1100</v>
      </c>
      <c r="I20" s="11">
        <v>0</v>
      </c>
      <c r="J20" s="12">
        <f t="shared" si="5"/>
        <v>1100</v>
      </c>
      <c r="K20" s="10" t="s">
        <v>82</v>
      </c>
      <c r="L20" s="21">
        <v>100000000020</v>
      </c>
      <c r="N20" s="25" t="str">
        <f t="shared" si="3"/>
        <v xml:space="preserve">Wa(l)ter : de watervoetafdruk van 1 kg wit brood  is 1375 liter. De meeste tarwe voor bloem wordt ingevoerd. Wit brood heeft een watervoetafdruk die 40% hoger ligt dan bruin brood. </v>
      </c>
      <c r="Q20" s="25" t="s">
        <v>143</v>
      </c>
      <c r="S20" s="25" t="s">
        <v>143</v>
      </c>
    </row>
    <row r="21" spans="1:19" s="10" customFormat="1" ht="90" customHeight="1" x14ac:dyDescent="0.3">
      <c r="A21" s="7" t="s">
        <v>83</v>
      </c>
      <c r="B21" s="8" t="s">
        <v>50</v>
      </c>
      <c r="C21" s="9" t="str">
        <f t="shared" si="4"/>
        <v>bruin brood  - 800 g / 2,15€</v>
      </c>
      <c r="D21" s="32">
        <f>2.44*F21*1.1/1000</f>
        <v>2.1472000000000002</v>
      </c>
      <c r="E21" s="28">
        <v>825</v>
      </c>
      <c r="F21" s="10">
        <v>800</v>
      </c>
      <c r="G21" s="10" t="s">
        <v>37</v>
      </c>
      <c r="H21" s="12">
        <f t="shared" si="0"/>
        <v>660</v>
      </c>
      <c r="I21" s="11">
        <v>0</v>
      </c>
      <c r="J21" s="12">
        <f t="shared" si="5"/>
        <v>660</v>
      </c>
      <c r="K21" s="10" t="s">
        <v>83</v>
      </c>
      <c r="L21" s="21">
        <v>100000000021</v>
      </c>
      <c r="N21" s="25" t="str">
        <f t="shared" si="3"/>
        <v xml:space="preserve">Wa(l)ter : de watervoetafdruk van 1 kg bruin brood  is 825 liter. De meeste tarwe voor bloem wordt ingevoerd. Bruin brood heeft een watervoetafdruk die 40% lager ligt dan bruin brood. </v>
      </c>
      <c r="Q21" s="25" t="s">
        <v>144</v>
      </c>
      <c r="S21" s="25" t="s">
        <v>144</v>
      </c>
    </row>
    <row r="22" spans="1:19" s="10" customFormat="1" ht="90" customHeight="1" x14ac:dyDescent="0.3">
      <c r="A22" s="7" t="s">
        <v>17</v>
      </c>
      <c r="B22" s="8" t="s">
        <v>68</v>
      </c>
      <c r="C22" s="9" t="str">
        <f t="shared" si="4"/>
        <v>cashewnoten uit Vietnam - doosje 250 g / 5,93€</v>
      </c>
      <c r="D22" s="32">
        <f>21.56*1.1*F22/1000</f>
        <v>5.9290000000000003</v>
      </c>
      <c r="E22" s="28">
        <v>4700</v>
      </c>
      <c r="F22" s="10">
        <v>250</v>
      </c>
      <c r="G22" s="10" t="s">
        <v>37</v>
      </c>
      <c r="H22" s="12">
        <f t="shared" si="0"/>
        <v>1175</v>
      </c>
      <c r="I22" s="11">
        <v>0</v>
      </c>
      <c r="J22" s="12">
        <f t="shared" si="5"/>
        <v>1175</v>
      </c>
      <c r="K22" s="10" t="s">
        <v>17</v>
      </c>
      <c r="L22" s="21">
        <v>100000000022</v>
      </c>
      <c r="N22" s="25" t="str">
        <f t="shared" si="3"/>
        <v>Wa(l)ter : de watervoetafdruk van 1 kg cashewnoten uit Vietnam is 4700 liter. Dit is zeer hoog. Vietnam is één van de grootste producenten, maar vaak worden noten uit Afrika eerst naar Vietnam getransporteerd waar ze verwerkt worden.</v>
      </c>
      <c r="P22" s="10" t="s">
        <v>118</v>
      </c>
      <c r="Q22" s="25" t="s">
        <v>245</v>
      </c>
      <c r="S22" s="25" t="s">
        <v>245</v>
      </c>
    </row>
    <row r="23" spans="1:19" s="10" customFormat="1" ht="90" customHeight="1" x14ac:dyDescent="0.3">
      <c r="A23" s="7" t="s">
        <v>16</v>
      </c>
      <c r="B23" s="8" t="s">
        <v>43</v>
      </c>
      <c r="C23" s="9" t="str">
        <f t="shared" si="4"/>
        <v>chips  - 250 g / 1,61€</v>
      </c>
      <c r="D23" s="32">
        <f>5.85*1.1*F23/1000</f>
        <v>1.6087500000000001</v>
      </c>
      <c r="E23" s="28">
        <v>400</v>
      </c>
      <c r="F23" s="10">
        <v>250</v>
      </c>
      <c r="G23" s="10" t="s">
        <v>37</v>
      </c>
      <c r="H23" s="12">
        <f t="shared" si="0"/>
        <v>100</v>
      </c>
      <c r="I23" s="11">
        <f>H23</f>
        <v>100</v>
      </c>
      <c r="J23" s="12">
        <f t="shared" si="5"/>
        <v>0</v>
      </c>
      <c r="K23" s="10" t="s">
        <v>16</v>
      </c>
      <c r="L23" s="21">
        <v>100000000023</v>
      </c>
      <c r="N23" s="25" t="str">
        <f t="shared" si="3"/>
        <v>Wa(l)ter : de watervoetafdruk van 1 kg chips  is 400 liter. Hoeveel water uit het buitenland komt, hangt af van de oorsprong van de basisproducten zoals de aardappelen..</v>
      </c>
      <c r="Q23" s="25" t="s">
        <v>203</v>
      </c>
      <c r="S23" s="25" t="s">
        <v>203</v>
      </c>
    </row>
    <row r="24" spans="1:19" s="10" customFormat="1" ht="90" customHeight="1" x14ac:dyDescent="0.3">
      <c r="A24" s="7" t="s">
        <v>8</v>
      </c>
      <c r="B24" s="8" t="s">
        <v>49</v>
      </c>
      <c r="C24" s="9" t="str">
        <f t="shared" si="4"/>
        <v>chocolade  - 200 g / 3,33€</v>
      </c>
      <c r="D24" s="32">
        <f>15.15*F24*1.1/1000</f>
        <v>3.3330000000000006</v>
      </c>
      <c r="E24" s="28">
        <v>17200</v>
      </c>
      <c r="F24" s="10">
        <v>200</v>
      </c>
      <c r="G24" s="10" t="s">
        <v>37</v>
      </c>
      <c r="H24" s="12">
        <f t="shared" si="0"/>
        <v>3440</v>
      </c>
      <c r="I24" s="11">
        <v>0</v>
      </c>
      <c r="J24" s="12">
        <f t="shared" si="5"/>
        <v>3440</v>
      </c>
      <c r="K24" s="10" t="s">
        <v>8</v>
      </c>
      <c r="L24" s="21">
        <v>100000000024</v>
      </c>
      <c r="N24" s="25" t="str">
        <f t="shared" si="3"/>
        <v>Wa(l)ter : de watervoetafdruk van 1 kg chocolade  is 17200 liter. Deze is veel hoger, zelfs hoger dan van rundsvlees.</v>
      </c>
      <c r="Q24" s="25" t="s">
        <v>218</v>
      </c>
      <c r="S24" s="25" t="s">
        <v>218</v>
      </c>
    </row>
    <row r="25" spans="1:19" s="10" customFormat="1" ht="90" customHeight="1" x14ac:dyDescent="0.3">
      <c r="A25" s="7" t="s">
        <v>140</v>
      </c>
      <c r="B25" s="8" t="s">
        <v>85</v>
      </c>
      <c r="C25" s="9" t="str">
        <f t="shared" si="4"/>
        <v>chocolademousse  - 420 g / 5,13€</v>
      </c>
      <c r="D25" s="32">
        <f>12.22*F25/1000</f>
        <v>5.1324000000000005</v>
      </c>
      <c r="E25" s="28">
        <v>8340</v>
      </c>
      <c r="F25" s="10">
        <v>420</v>
      </c>
      <c r="G25" s="10" t="s">
        <v>37</v>
      </c>
      <c r="H25" s="12">
        <f t="shared" si="0"/>
        <v>3502.8</v>
      </c>
      <c r="I25" s="11">
        <v>0</v>
      </c>
      <c r="J25" s="12">
        <f t="shared" si="5"/>
        <v>3502.8</v>
      </c>
      <c r="K25" s="10" t="s">
        <v>140</v>
      </c>
      <c r="L25" s="21">
        <v>100000000025</v>
      </c>
      <c r="N25" s="25" t="str">
        <f t="shared" si="3"/>
        <v>Wa(l)ter : de watervoetafdruk van 1 kg chocolademousse  is 8340 liter. Deze  is hoog door enerzijds de chocolade, maar ook door de melk. Plantaardige alternatieven scoren beter.</v>
      </c>
      <c r="Q25" s="25" t="s">
        <v>219</v>
      </c>
      <c r="S25" s="25" t="s">
        <v>219</v>
      </c>
    </row>
    <row r="26" spans="1:19" s="10" customFormat="1" ht="90" customHeight="1" x14ac:dyDescent="0.3">
      <c r="A26" s="7" t="s">
        <v>54</v>
      </c>
      <c r="B26" s="8" t="s">
        <v>86</v>
      </c>
      <c r="C26" s="9" t="str">
        <f t="shared" si="4"/>
        <v>confituur uit België - 450 g / 2,41€</v>
      </c>
      <c r="D26" s="32">
        <f>4.87*1.1*F26/1000</f>
        <v>2.41065</v>
      </c>
      <c r="E26" s="28">
        <v>2730</v>
      </c>
      <c r="F26" s="10">
        <v>450</v>
      </c>
      <c r="G26" s="10" t="s">
        <v>37</v>
      </c>
      <c r="H26" s="12">
        <f t="shared" si="0"/>
        <v>1228.5</v>
      </c>
      <c r="I26" s="11">
        <f>H26</f>
        <v>1228.5</v>
      </c>
      <c r="J26" s="12">
        <f t="shared" si="5"/>
        <v>0</v>
      </c>
      <c r="K26" s="10" t="s">
        <v>54</v>
      </c>
      <c r="L26" s="21">
        <v>100000000026</v>
      </c>
      <c r="N26" s="25" t="str">
        <f t="shared" si="3"/>
        <v>Wa(l)ter : de watervoetafdruk van 1 kg confituur uit België is 2730 liter. Dit is een stuk lager dan van pindakaas (7530 l/kg) of dan van choco.</v>
      </c>
      <c r="P26" s="10" t="s">
        <v>111</v>
      </c>
      <c r="Q26" s="25" t="s">
        <v>220</v>
      </c>
      <c r="S26" s="25" t="s">
        <v>220</v>
      </c>
    </row>
    <row r="27" spans="1:19" s="10" customFormat="1" ht="90" customHeight="1" x14ac:dyDescent="0.3">
      <c r="A27" s="7" t="s">
        <v>20</v>
      </c>
      <c r="B27" s="8" t="s">
        <v>44</v>
      </c>
      <c r="C27" s="9" t="str">
        <f t="shared" si="4"/>
        <v>courgette uit België - per stuk / 0,61€</v>
      </c>
      <c r="D27" s="32">
        <f>1.38*F27*1.1/1000</f>
        <v>0.60720000000000007</v>
      </c>
      <c r="E27" s="28">
        <v>30</v>
      </c>
      <c r="F27" s="10">
        <v>400</v>
      </c>
      <c r="G27" s="10" t="s">
        <v>37</v>
      </c>
      <c r="H27" s="12">
        <f t="shared" si="0"/>
        <v>12</v>
      </c>
      <c r="I27" s="11">
        <f>H27</f>
        <v>12</v>
      </c>
      <c r="J27" s="12">
        <f t="shared" si="5"/>
        <v>0</v>
      </c>
      <c r="K27" s="10" t="s">
        <v>20</v>
      </c>
      <c r="L27" s="21">
        <v>100000000027</v>
      </c>
      <c r="N27" s="25" t="str">
        <f t="shared" si="3"/>
        <v>Wa(l)ter : de watervoetafdruk van 1 kg courgette uit België is 30 liter. In België kan men in niet-verwarmde serres courgettes telen met veel minder water dan in Zuiderse landen zoals Italië.</v>
      </c>
      <c r="P27" s="10" t="s">
        <v>111</v>
      </c>
      <c r="Q27" s="25" t="s">
        <v>256</v>
      </c>
      <c r="S27" s="25" t="s">
        <v>256</v>
      </c>
    </row>
    <row r="28" spans="1:19" s="10" customFormat="1" ht="90" customHeight="1" x14ac:dyDescent="0.3">
      <c r="A28" s="7" t="s">
        <v>10</v>
      </c>
      <c r="B28" s="8" t="s">
        <v>68</v>
      </c>
      <c r="C28" s="9" t="str">
        <f t="shared" si="4"/>
        <v>dadels uit Saoudi-Arabie - doosje 250 g / 2,14€</v>
      </c>
      <c r="D28" s="32">
        <f>7.778*1.1*F28/1000</f>
        <v>2.1389499999999999</v>
      </c>
      <c r="E28" s="28">
        <v>3650</v>
      </c>
      <c r="F28" s="23">
        <v>250</v>
      </c>
      <c r="G28" s="23" t="s">
        <v>37</v>
      </c>
      <c r="H28" s="12">
        <f t="shared" si="0"/>
        <v>912.5</v>
      </c>
      <c r="I28" s="11">
        <v>0</v>
      </c>
      <c r="J28" s="12">
        <f t="shared" si="5"/>
        <v>912.5</v>
      </c>
      <c r="K28" s="10" t="s">
        <v>10</v>
      </c>
      <c r="L28" s="21">
        <v>100000000028</v>
      </c>
      <c r="N28" s="25" t="str">
        <f t="shared" si="3"/>
        <v>Wa(l)ter : de watervoetafdruk van 1 kg dadels uit Saoudi-Arabie is 3650 liter. Dit is zeer veel, wetende dat Saoudi-Arabië een land is met een zeer hoge waterschaarste.</v>
      </c>
      <c r="P28" s="10" t="s">
        <v>254</v>
      </c>
      <c r="Q28" s="25" t="s">
        <v>221</v>
      </c>
      <c r="S28" s="25" t="s">
        <v>221</v>
      </c>
    </row>
    <row r="29" spans="1:19" s="10" customFormat="1" ht="90" customHeight="1" x14ac:dyDescent="0.3">
      <c r="A29" s="7" t="s">
        <v>46</v>
      </c>
      <c r="B29" s="8" t="s">
        <v>47</v>
      </c>
      <c r="C29" s="9" t="str">
        <f t="shared" si="4"/>
        <v>diepvries frieten uit België - zak 1 kg / 3,29€</v>
      </c>
      <c r="D29" s="32">
        <f>2.99*1.1*F29/1000</f>
        <v>3.2890000000000006</v>
      </c>
      <c r="E29" s="28">
        <v>200</v>
      </c>
      <c r="F29" s="10">
        <v>1000</v>
      </c>
      <c r="G29" s="10" t="s">
        <v>37</v>
      </c>
      <c r="H29" s="12">
        <f t="shared" si="0"/>
        <v>200</v>
      </c>
      <c r="I29" s="11">
        <f>H29</f>
        <v>200</v>
      </c>
      <c r="J29" s="12">
        <f t="shared" si="5"/>
        <v>0</v>
      </c>
      <c r="K29" s="10" t="s">
        <v>46</v>
      </c>
      <c r="L29" s="21">
        <v>100000000029</v>
      </c>
      <c r="N29" s="25" t="str">
        <f t="shared" si="3"/>
        <v>Wa(l)ter : de watervoetafdruk van 1 kg diepvries frieten uit België is 200 liter. Aardappelen hebben een relatief lage watervoetafdruk, frieten dus ook. Vooral het frituurvet heeft een hoge voetafdruk.</v>
      </c>
      <c r="P29" s="10" t="s">
        <v>111</v>
      </c>
      <c r="Q29" s="25" t="s">
        <v>258</v>
      </c>
      <c r="S29" s="25" t="s">
        <v>258</v>
      </c>
    </row>
    <row r="30" spans="1:19" s="10" customFormat="1" ht="90" customHeight="1" x14ac:dyDescent="0.3">
      <c r="A30" s="7" t="s">
        <v>11</v>
      </c>
      <c r="B30" s="8" t="s">
        <v>69</v>
      </c>
      <c r="C30" s="9" t="str">
        <f t="shared" si="4"/>
        <v>eieren uit België - 8 stuks / 2,64€</v>
      </c>
      <c r="D30" s="32">
        <f>0.3*8*1.1</f>
        <v>2.64</v>
      </c>
      <c r="E30" s="28">
        <v>1920</v>
      </c>
      <c r="F30" s="10">
        <v>520</v>
      </c>
      <c r="G30" s="10" t="s">
        <v>37</v>
      </c>
      <c r="H30" s="12">
        <f t="shared" si="0"/>
        <v>998.4</v>
      </c>
      <c r="I30" s="11">
        <v>249.6</v>
      </c>
      <c r="J30" s="12">
        <f t="shared" si="5"/>
        <v>748.8</v>
      </c>
      <c r="K30" s="10" t="s">
        <v>11</v>
      </c>
      <c r="L30" s="21">
        <v>100000000030</v>
      </c>
      <c r="N30" s="25" t="str">
        <f t="shared" si="3"/>
        <v>Wa(l)ter : de watervoetafdruk van 1 kg eieren uit België is 1920 liter. Op het internet vind je recepten voor gebak en andere gerechten waar je eieren vervangt door alternatieven met een lagere watervoetafdruk.</v>
      </c>
      <c r="P30" s="10" t="s">
        <v>111</v>
      </c>
      <c r="Q30" s="25" t="s">
        <v>264</v>
      </c>
      <c r="S30" s="25" t="s">
        <v>264</v>
      </c>
    </row>
    <row r="31" spans="1:19" s="10" customFormat="1" ht="90" customHeight="1" x14ac:dyDescent="0.3">
      <c r="A31" s="7" t="s">
        <v>23</v>
      </c>
      <c r="B31" s="8" t="s">
        <v>51</v>
      </c>
      <c r="C31" s="9" t="str">
        <f t="shared" si="4"/>
        <v>erwten uit België - 1 kg / 4,13€</v>
      </c>
      <c r="D31" s="32">
        <f>3.75*1.1*F31/1000</f>
        <v>4.125</v>
      </c>
      <c r="E31" s="28">
        <v>340</v>
      </c>
      <c r="F31" s="10">
        <v>1000</v>
      </c>
      <c r="G31" s="10" t="s">
        <v>37</v>
      </c>
      <c r="H31" s="12">
        <f t="shared" si="0"/>
        <v>340</v>
      </c>
      <c r="I31" s="11">
        <f>H31</f>
        <v>340</v>
      </c>
      <c r="J31" s="12">
        <f t="shared" si="5"/>
        <v>0</v>
      </c>
      <c r="K31" s="1" t="s">
        <v>23</v>
      </c>
      <c r="L31" s="21">
        <v>100000000031</v>
      </c>
      <c r="N31" s="25" t="str">
        <f t="shared" si="3"/>
        <v>Wa(l)ter : de watervoetafdruk van 1 kg erwten uit België is 340 liter. Lokale, seizoensgebonden groenten hebben een lage watervoetafdruk.</v>
      </c>
      <c r="P31" s="10" t="s">
        <v>111</v>
      </c>
      <c r="Q31" s="25" t="s">
        <v>213</v>
      </c>
      <c r="S31" s="25" t="s">
        <v>213</v>
      </c>
    </row>
    <row r="32" spans="1:19" s="10" customFormat="1" ht="90" customHeight="1" x14ac:dyDescent="0.3">
      <c r="A32" s="7" t="s">
        <v>305</v>
      </c>
      <c r="B32" s="8" t="s">
        <v>88</v>
      </c>
      <c r="C32" s="9" t="str">
        <f t="shared" si="4"/>
        <v>gemengd gehakt (50% rund &amp; 50% varken)  - 500 g / 4,06€</v>
      </c>
      <c r="D32" s="32">
        <f>7.38*F32*1.1/1000</f>
        <v>4.0590000000000002</v>
      </c>
      <c r="E32" s="28">
        <v>10700</v>
      </c>
      <c r="F32" s="10">
        <v>500</v>
      </c>
      <c r="G32" s="10" t="s">
        <v>37</v>
      </c>
      <c r="H32" s="12">
        <f t="shared" si="0"/>
        <v>5350</v>
      </c>
      <c r="I32" s="11">
        <f t="shared" ref="I32:I39" si="6">0.25*H32</f>
        <v>1337.5</v>
      </c>
      <c r="J32" s="12">
        <f t="shared" si="5"/>
        <v>4012.5</v>
      </c>
      <c r="K32" s="10" t="s">
        <v>167</v>
      </c>
      <c r="L32" s="21">
        <v>100000000032</v>
      </c>
      <c r="N32" s="25" t="str">
        <f t="shared" si="3"/>
        <v>Wa(l)ter : de watervoetafdruk van 1 kg gemengd gehakt (50% rund &amp; 50% varken)  is 10700 liter. Zelfs indien het vlees uit België afkomstig is, is het buitenlands wateraandeel belangrijk doordat het veevoeder geïmporteerd wordt uit bijvoorbeeld Zuid-Amerika.</v>
      </c>
      <c r="Q32" s="25" t="s">
        <v>232</v>
      </c>
      <c r="S32" s="25" t="s">
        <v>232</v>
      </c>
    </row>
    <row r="33" spans="1:19" s="10" customFormat="1" ht="90" customHeight="1" x14ac:dyDescent="0.3">
      <c r="A33" s="7" t="s">
        <v>306</v>
      </c>
      <c r="B33" s="8" t="s">
        <v>88</v>
      </c>
      <c r="C33" s="9" t="str">
        <f t="shared" si="4"/>
        <v>varkensgehakt  uit België - 500 g / 3,99€</v>
      </c>
      <c r="D33" s="32">
        <f>7.25*F33*1.1/1000</f>
        <v>3.9875000000000003</v>
      </c>
      <c r="E33" s="28">
        <v>5200</v>
      </c>
      <c r="F33" s="10">
        <v>500</v>
      </c>
      <c r="G33" s="10" t="s">
        <v>37</v>
      </c>
      <c r="H33" s="12">
        <f t="shared" si="0"/>
        <v>2600</v>
      </c>
      <c r="I33" s="11">
        <f t="shared" si="6"/>
        <v>650</v>
      </c>
      <c r="J33" s="12">
        <f t="shared" si="5"/>
        <v>1950</v>
      </c>
      <c r="K33" s="10" t="s">
        <v>166</v>
      </c>
      <c r="L33" s="21">
        <v>100000000033</v>
      </c>
      <c r="N33" s="25" t="str">
        <f t="shared" si="3"/>
        <v>Wa(l)ter : de watervoetafdruk van 1 kg varkensgehakt  uit België is 5200 liter. Zelfs indien het vlees uit België afkomstig is, is het buitenlands wateraandeel belangrijk doordat het veevoeder geïmporteerd wordt uit bijvoorbeeld Zuid-Amerika. Varkensvlees scoort wel beter dan rundsvlees</v>
      </c>
      <c r="P33" s="10" t="s">
        <v>111</v>
      </c>
      <c r="Q33" s="25" t="s">
        <v>233</v>
      </c>
      <c r="S33" s="25" t="s">
        <v>233</v>
      </c>
    </row>
    <row r="34" spans="1:19" s="10" customFormat="1" ht="90" customHeight="1" x14ac:dyDescent="0.3">
      <c r="A34" s="7" t="s">
        <v>139</v>
      </c>
      <c r="B34" s="8" t="s">
        <v>88</v>
      </c>
      <c r="C34" s="9" t="str">
        <f t="shared" si="4"/>
        <v>kippegehakt uit België - 500 g / 7,12€</v>
      </c>
      <c r="D34" s="32">
        <f>12.95*1.1*F34/1000</f>
        <v>7.1225000000000005</v>
      </c>
      <c r="E34" s="28">
        <v>3120</v>
      </c>
      <c r="F34" s="10">
        <v>500</v>
      </c>
      <c r="G34" s="10" t="s">
        <v>37</v>
      </c>
      <c r="H34" s="12">
        <f t="shared" si="0"/>
        <v>1560</v>
      </c>
      <c r="I34" s="11">
        <f t="shared" si="6"/>
        <v>390</v>
      </c>
      <c r="J34" s="12">
        <f t="shared" ref="J34" si="7">H34-I34</f>
        <v>1170</v>
      </c>
      <c r="K34" s="10" t="s">
        <v>139</v>
      </c>
      <c r="L34" s="21">
        <v>100000000034</v>
      </c>
      <c r="N34" s="25" t="str">
        <f t="shared" si="3"/>
        <v>Wa(l)ter : de watervoetafdruk van 1 kg kippegehakt uit België is 3120 liter. Zelfs indien het vlees uit België afkomstig is, is het buitenlands wateraandeel belangrijk doordat het veevoeder geïmporteerd wordt uit bijvoorbeeld Zuid-Amerika. Kip scoort wel beter dan varkens- of rundsvlees maar minder goed dan plantaardige vleesvervangers.</v>
      </c>
      <c r="P34" s="10" t="s">
        <v>111</v>
      </c>
      <c r="Q34" s="25" t="s">
        <v>261</v>
      </c>
      <c r="S34" s="25" t="s">
        <v>261</v>
      </c>
    </row>
    <row r="35" spans="1:19" s="10" customFormat="1" ht="90" customHeight="1" x14ac:dyDescent="0.3">
      <c r="A35" s="7" t="s">
        <v>55</v>
      </c>
      <c r="B35" s="8" t="s">
        <v>52</v>
      </c>
      <c r="C35" s="9" t="str">
        <f t="shared" si="4"/>
        <v>geraspte kaas uit België - 100 g / 1,80€</v>
      </c>
      <c r="D35" s="32">
        <f>16.4*F35*1.1/1000</f>
        <v>1.804</v>
      </c>
      <c r="E35" s="28">
        <v>3400</v>
      </c>
      <c r="F35" s="10">
        <v>100</v>
      </c>
      <c r="G35" s="10" t="s">
        <v>37</v>
      </c>
      <c r="H35" s="12">
        <f t="shared" si="0"/>
        <v>340</v>
      </c>
      <c r="I35" s="11">
        <f t="shared" si="6"/>
        <v>85</v>
      </c>
      <c r="J35" s="12">
        <f t="shared" si="5"/>
        <v>255</v>
      </c>
      <c r="K35" s="10" t="s">
        <v>55</v>
      </c>
      <c r="L35" s="21">
        <v>100000000035</v>
      </c>
      <c r="N35" s="25" t="str">
        <f t="shared" si="3"/>
        <v xml:space="preserve">Wa(l)ter : de watervoetafdruk van 1 kg geraspte kaas uit België is 3400 liter. Zelfs indien de kaas uit België afkomstig is, is het buitenlands wateraandeel belangrijk doordat het veevoeder geïmporteerd wordt uit bijvoorbeeld Zuid-Amerika. </v>
      </c>
      <c r="P35" s="10" t="s">
        <v>111</v>
      </c>
      <c r="Q35" s="25" t="s">
        <v>234</v>
      </c>
      <c r="S35" s="25" t="s">
        <v>234</v>
      </c>
    </row>
    <row r="36" spans="1:19" s="10" customFormat="1" ht="90" customHeight="1" x14ac:dyDescent="0.3">
      <c r="A36" s="7" t="s">
        <v>56</v>
      </c>
      <c r="B36" s="8" t="s">
        <v>60</v>
      </c>
      <c r="C36" s="9" t="str">
        <f t="shared" si="4"/>
        <v>halfvolle melk uit België - 1 L / 1,08€</v>
      </c>
      <c r="D36" s="32">
        <f>0.98*1.1*F36/1000</f>
        <v>1.0780000000000001</v>
      </c>
      <c r="E36" s="28">
        <v>700</v>
      </c>
      <c r="F36" s="10">
        <v>1000</v>
      </c>
      <c r="G36" s="10" t="s">
        <v>38</v>
      </c>
      <c r="H36" s="12">
        <f t="shared" si="0"/>
        <v>700</v>
      </c>
      <c r="I36" s="11">
        <f t="shared" si="6"/>
        <v>175</v>
      </c>
      <c r="J36" s="12">
        <f t="shared" si="5"/>
        <v>525</v>
      </c>
      <c r="K36" s="10" t="s">
        <v>56</v>
      </c>
      <c r="L36" s="21">
        <v>100000000036</v>
      </c>
      <c r="N36" s="25" t="str">
        <f t="shared" si="3"/>
        <v xml:space="preserve">Wa(l)ter : de watervoetafdruk van 1 liter halfvolle melk uit België is 700 liter. Zelfs indien de melk uit België afkomstig is, is het buitenlands wateraandeel belangrijk doordat het veevoeder geïmporteerd wordt uit bijvoorbeeld Zuid-Amerika. </v>
      </c>
      <c r="P36" s="10" t="s">
        <v>111</v>
      </c>
      <c r="Q36" s="25" t="s">
        <v>235</v>
      </c>
      <c r="R36" s="30"/>
      <c r="S36" s="25" t="s">
        <v>235</v>
      </c>
    </row>
    <row r="37" spans="1:19" s="10" customFormat="1" ht="90" customHeight="1" x14ac:dyDescent="0.3">
      <c r="A37" s="7" t="s">
        <v>307</v>
      </c>
      <c r="B37" s="8" t="s">
        <v>169</v>
      </c>
      <c r="C37" s="9" t="str">
        <f t="shared" si="4"/>
        <v>hamburgers uit België - 4 stuks / 2,95€</v>
      </c>
      <c r="D37" s="32">
        <f>8.95*1.1*F37/1000</f>
        <v>2.9535</v>
      </c>
      <c r="E37" s="28">
        <v>9400</v>
      </c>
      <c r="F37" s="10">
        <v>300</v>
      </c>
      <c r="G37" s="10" t="s">
        <v>37</v>
      </c>
      <c r="H37" s="12">
        <f t="shared" si="0"/>
        <v>2820</v>
      </c>
      <c r="I37" s="11">
        <f t="shared" si="6"/>
        <v>705</v>
      </c>
      <c r="J37" s="12">
        <f t="shared" si="5"/>
        <v>2115</v>
      </c>
      <c r="K37" s="1" t="s">
        <v>170</v>
      </c>
      <c r="L37" s="21">
        <v>100000000037</v>
      </c>
      <c r="N37" s="25" t="str">
        <f t="shared" si="3"/>
        <v>Wa(l)ter : de watervoetafdruk van 1 kg hamburgers uit België is 9400 liter. Zelfs indien het vlees uit België afkomstig is, is het buitenlands wateraandeel belangrijk doordat het veevoeder geïmporteerd wordt uit bijvoorbeeld Zuid-Amerika. Kip scoort wel beter dan varkens- of rundsvlees, maar minder goed dan plantaardige vleesvervangers.</v>
      </c>
      <c r="P37" s="10" t="s">
        <v>111</v>
      </c>
      <c r="Q37" s="25" t="s">
        <v>259</v>
      </c>
      <c r="S37" s="25" t="s">
        <v>259</v>
      </c>
    </row>
    <row r="38" spans="1:19" s="10" customFormat="1" ht="90" customHeight="1" x14ac:dyDescent="0.3">
      <c r="A38" s="7" t="s">
        <v>168</v>
      </c>
      <c r="B38" s="8" t="s">
        <v>87</v>
      </c>
      <c r="C38" s="9" t="str">
        <f t="shared" si="4"/>
        <v>Belgische kaas uit België - 1,8 kg / 8,32€</v>
      </c>
      <c r="D38" s="32">
        <f>18.9*F38*1.1/1000</f>
        <v>8.3160000000000007</v>
      </c>
      <c r="E38" s="28">
        <v>3400</v>
      </c>
      <c r="F38" s="10">
        <v>400</v>
      </c>
      <c r="G38" s="10" t="s">
        <v>37</v>
      </c>
      <c r="H38" s="12">
        <f t="shared" si="0"/>
        <v>1360</v>
      </c>
      <c r="I38" s="11">
        <f t="shared" si="6"/>
        <v>340</v>
      </c>
      <c r="J38" s="12">
        <f t="shared" si="5"/>
        <v>1020</v>
      </c>
      <c r="K38" s="1" t="s">
        <v>168</v>
      </c>
      <c r="L38" s="21">
        <v>100000000038</v>
      </c>
      <c r="N38" s="25" t="str">
        <f t="shared" si="3"/>
        <v xml:space="preserve">Wa(l)ter : de watervoetafdruk van 1 kg Belgische kaas uit België is 3400 liter. Zelfs indien de kaas uit België afkomstig is, is het buitenlands wateraandeel belangrijk doordat het veevoeder geïmporteerd wordt uit bijvoorbeeld Zuid-Amerika. </v>
      </c>
      <c r="P38" s="10" t="s">
        <v>111</v>
      </c>
      <c r="Q38" s="25" t="s">
        <v>234</v>
      </c>
      <c r="S38" s="25" t="s">
        <v>234</v>
      </c>
    </row>
    <row r="39" spans="1:19" s="10" customFormat="1" ht="90" customHeight="1" x14ac:dyDescent="0.3">
      <c r="A39" s="7" t="s">
        <v>308</v>
      </c>
      <c r="B39" s="8" t="s">
        <v>44</v>
      </c>
      <c r="C39" s="9" t="str">
        <f t="shared" si="4"/>
        <v>kip uit België - per stuk / 10,76€</v>
      </c>
      <c r="D39" s="32">
        <f>6.99*1.1*F39/1000</f>
        <v>10.764600000000002</v>
      </c>
      <c r="E39" s="28">
        <v>3120</v>
      </c>
      <c r="F39" s="10">
        <v>1400</v>
      </c>
      <c r="G39" s="10" t="s">
        <v>37</v>
      </c>
      <c r="H39" s="12">
        <f t="shared" si="0"/>
        <v>4368</v>
      </c>
      <c r="I39" s="11">
        <f t="shared" si="6"/>
        <v>1092</v>
      </c>
      <c r="J39" s="12">
        <f t="shared" si="5"/>
        <v>3276</v>
      </c>
      <c r="K39" s="10" t="s">
        <v>173</v>
      </c>
      <c r="L39" s="21">
        <v>100000000039</v>
      </c>
      <c r="N39" s="25" t="str">
        <f t="shared" si="3"/>
        <v>Wa(l)ter : de watervoetafdruk van 1 kg kip uit België is 3120 liter. Zelfs indien de kip uit België afkomstig is, is het buitenlands wateraandeel belangrijk doordat het veevoeder geïmporteerd wordt uit bijvoorbeeld Zuid-Amerika. Kip scoort wel beter dan varkens- of rundsvlees, maar minder goed dan plantaardige vleesvervangers.</v>
      </c>
      <c r="P39" s="10" t="s">
        <v>111</v>
      </c>
      <c r="Q39" s="25" t="s">
        <v>260</v>
      </c>
      <c r="S39" s="25" t="s">
        <v>260</v>
      </c>
    </row>
    <row r="40" spans="1:19" s="10" customFormat="1" ht="90" customHeight="1" x14ac:dyDescent="0.3">
      <c r="A40" s="7" t="s">
        <v>70</v>
      </c>
      <c r="B40" s="8" t="s">
        <v>44</v>
      </c>
      <c r="C40" s="9" t="str">
        <f t="shared" si="4"/>
        <v>knolselder uit België - per stuk / 1,05€</v>
      </c>
      <c r="D40" s="32">
        <f>0.95*1.1</f>
        <v>1.0449999999999999</v>
      </c>
      <c r="E40" s="28">
        <v>155</v>
      </c>
      <c r="F40" s="10">
        <v>1000</v>
      </c>
      <c r="G40" s="10" t="s">
        <v>37</v>
      </c>
      <c r="H40" s="12">
        <f t="shared" si="0"/>
        <v>155</v>
      </c>
      <c r="I40" s="11">
        <f>H40</f>
        <v>155</v>
      </c>
      <c r="J40" s="12">
        <f t="shared" si="5"/>
        <v>0</v>
      </c>
      <c r="K40" s="10" t="s">
        <v>70</v>
      </c>
      <c r="L40" s="21">
        <v>100000000040</v>
      </c>
      <c r="N40" s="25" t="str">
        <f t="shared" si="3"/>
        <v>Wa(l)ter : de watervoetafdruk van 1 kg knolselder uit België is 155 liter. Lokale, seizoensgebonden groenten hebben een lage watervoetafdruk.</v>
      </c>
      <c r="P40" s="10" t="s">
        <v>111</v>
      </c>
      <c r="Q40" s="25" t="s">
        <v>213</v>
      </c>
      <c r="S40" s="25" t="s">
        <v>213</v>
      </c>
    </row>
    <row r="41" spans="1:19" s="10" customFormat="1" ht="90" customHeight="1" x14ac:dyDescent="0.3">
      <c r="A41" s="7" t="s">
        <v>0</v>
      </c>
      <c r="B41" s="8" t="s">
        <v>43</v>
      </c>
      <c r="C41" s="9" t="str">
        <f t="shared" si="4"/>
        <v>koffie uit Ethiopië - 250 g / 2,12€</v>
      </c>
      <c r="D41" s="32">
        <f>7.71*F41*1.1/1000</f>
        <v>2.12025</v>
      </c>
      <c r="E41" s="28">
        <v>10500</v>
      </c>
      <c r="F41" s="10">
        <v>250</v>
      </c>
      <c r="G41" s="10" t="s">
        <v>37</v>
      </c>
      <c r="H41" s="12">
        <f t="shared" si="0"/>
        <v>2625</v>
      </c>
      <c r="I41" s="11">
        <v>0</v>
      </c>
      <c r="J41" s="12">
        <f t="shared" si="5"/>
        <v>2625</v>
      </c>
      <c r="K41" s="10" t="s">
        <v>0</v>
      </c>
      <c r="L41" s="21">
        <v>100000000041</v>
      </c>
      <c r="N41" s="25" t="str">
        <f t="shared" si="3"/>
        <v>Wa(l)ter : de watervoetafdruk van 1 kg koffie uit Ethiopië is 10500 liter. Om koffie te telen is zeer veel water nodig. Doordat de wereldconsumptie aan koffie sterk stijgt, wordt er meer en meer water gebruikt voor koffie. Een alternatief is thee, dat een veel lagere watervoetafdruk heeft.</v>
      </c>
      <c r="P41" s="10" t="s">
        <v>120</v>
      </c>
      <c r="Q41" s="25" t="s">
        <v>142</v>
      </c>
      <c r="S41" s="25" t="s">
        <v>142</v>
      </c>
    </row>
    <row r="42" spans="1:19" s="10" customFormat="1" ht="90" customHeight="1" x14ac:dyDescent="0.3">
      <c r="A42" s="7" t="s">
        <v>9</v>
      </c>
      <c r="B42" s="8" t="s">
        <v>44</v>
      </c>
      <c r="C42" s="9" t="str">
        <f t="shared" si="4"/>
        <v>komkommer uit België - per stuk / 0,87€</v>
      </c>
      <c r="D42" s="32">
        <f>0.79*1.1</f>
        <v>0.86900000000000011</v>
      </c>
      <c r="E42" s="28">
        <v>30</v>
      </c>
      <c r="F42" s="23">
        <v>400</v>
      </c>
      <c r="G42" s="23" t="s">
        <v>37</v>
      </c>
      <c r="H42" s="12">
        <f t="shared" si="0"/>
        <v>12</v>
      </c>
      <c r="I42" s="11">
        <f>H42</f>
        <v>12</v>
      </c>
      <c r="J42" s="12">
        <f t="shared" si="5"/>
        <v>0</v>
      </c>
      <c r="K42" s="10" t="s">
        <v>9</v>
      </c>
      <c r="L42" s="21">
        <v>100000000042</v>
      </c>
      <c r="N42" s="25" t="str">
        <f t="shared" si="3"/>
        <v>Wa(l)ter : de watervoetafdruk van 1 kg komkommer uit België is 30 liter. De watervoetafdruk van komkommers die hier in onverwarmde serres worden geteeld ligt tot zes maal lagere dan van komkommers die uit zuiderse landen worden ingevoerd.</v>
      </c>
      <c r="P42" s="10" t="s">
        <v>111</v>
      </c>
      <c r="Q42" s="25" t="s">
        <v>197</v>
      </c>
      <c r="S42" s="25" t="s">
        <v>197</v>
      </c>
    </row>
    <row r="43" spans="1:19" s="10" customFormat="1" ht="90" customHeight="1" x14ac:dyDescent="0.3">
      <c r="A43" s="7" t="s">
        <v>13</v>
      </c>
      <c r="B43" s="8" t="s">
        <v>44</v>
      </c>
      <c r="C43" s="9" t="str">
        <f t="shared" si="4"/>
        <v>mango uit Mexico - per stuk / 1,53€</v>
      </c>
      <c r="D43" s="32">
        <f>1.39*1.1</f>
        <v>1.5289999999999999</v>
      </c>
      <c r="E43" s="28">
        <v>1500</v>
      </c>
      <c r="F43" s="23">
        <v>300</v>
      </c>
      <c r="G43" s="23" t="s">
        <v>37</v>
      </c>
      <c r="H43" s="12">
        <f t="shared" si="0"/>
        <v>450</v>
      </c>
      <c r="I43" s="11">
        <v>0</v>
      </c>
      <c r="J43" s="12">
        <f t="shared" si="5"/>
        <v>450</v>
      </c>
      <c r="K43" s="10" t="s">
        <v>13</v>
      </c>
      <c r="L43" s="21">
        <v>100000000043</v>
      </c>
      <c r="N43" s="25" t="str">
        <f t="shared" si="3"/>
        <v>Wa(l)ter : de watervoetafdruk van 1 kg mango uit Mexico is 1500 liter. Geïmporteerd fruit heeft over het algemeen een grotere watervoetafdruk dan lokaal fruit. Indien het transport per vliegtuig gebeurt, wordt de ecologische voetafdruk nog groter.</v>
      </c>
      <c r="P43" s="10" t="s">
        <v>125</v>
      </c>
      <c r="Q43" s="25" t="s">
        <v>222</v>
      </c>
      <c r="S43" s="25" t="s">
        <v>222</v>
      </c>
    </row>
    <row r="44" spans="1:19" s="10" customFormat="1" ht="90" customHeight="1" x14ac:dyDescent="0.3">
      <c r="A44" s="7" t="s">
        <v>61</v>
      </c>
      <c r="B44" s="8" t="s">
        <v>131</v>
      </c>
      <c r="C44" s="9" t="str">
        <f t="shared" si="4"/>
        <v>margarine  - vlootje 250 g / 1,54€</v>
      </c>
      <c r="D44" s="32">
        <f>4.9*1.1*F44/1000</f>
        <v>1.5361500000000001</v>
      </c>
      <c r="E44" s="28">
        <v>3600</v>
      </c>
      <c r="F44" s="10">
        <v>285</v>
      </c>
      <c r="G44" s="10" t="s">
        <v>37</v>
      </c>
      <c r="H44" s="12">
        <f t="shared" si="0"/>
        <v>1026</v>
      </c>
      <c r="I44" s="11">
        <v>0</v>
      </c>
      <c r="J44" s="12">
        <f t="shared" si="5"/>
        <v>1026</v>
      </c>
      <c r="K44" s="10" t="s">
        <v>61</v>
      </c>
      <c r="L44" s="21">
        <v>100000000044</v>
      </c>
      <c r="N44" s="25" t="str">
        <f t="shared" si="3"/>
        <v>Wa(l)ter : de watervoetafdruk van 1 kg margarine  is 3600 liter. Deze is 3 maal kleiner dan van boter doordat margarine volledig plantaardig is.</v>
      </c>
      <c r="Q44" s="25" t="s">
        <v>223</v>
      </c>
      <c r="S44" s="25" t="s">
        <v>223</v>
      </c>
    </row>
    <row r="45" spans="1:19" s="10" customFormat="1" ht="90" customHeight="1" x14ac:dyDescent="0.3">
      <c r="A45" s="7" t="s">
        <v>62</v>
      </c>
      <c r="B45" s="8" t="s">
        <v>90</v>
      </c>
      <c r="C45" s="9" t="str">
        <f t="shared" si="4"/>
        <v>mayonaise  - 550 ml / 2,29€</v>
      </c>
      <c r="D45" s="32">
        <f>3.78*1.1*F45/1000</f>
        <v>2.2869000000000002</v>
      </c>
      <c r="E45" s="28">
        <v>5800</v>
      </c>
      <c r="F45" s="10">
        <v>550</v>
      </c>
      <c r="G45" s="10" t="s">
        <v>38</v>
      </c>
      <c r="H45" s="12">
        <f t="shared" si="0"/>
        <v>3190</v>
      </c>
      <c r="I45" s="11">
        <f>0.25*H45</f>
        <v>797.5</v>
      </c>
      <c r="J45" s="12">
        <f t="shared" si="5"/>
        <v>2392.5</v>
      </c>
      <c r="K45" s="10" t="s">
        <v>62</v>
      </c>
      <c r="L45" s="21">
        <v>100000000045</v>
      </c>
      <c r="N45" s="25" t="str">
        <f t="shared" si="3"/>
        <v xml:space="preserve">Wa(l)ter : de watervoetafdruk van 1 liter mayonaise  is 5800 liter. </v>
      </c>
      <c r="Q45" s="25"/>
      <c r="S45" s="25"/>
    </row>
    <row r="46" spans="1:19" s="10" customFormat="1" ht="90" customHeight="1" x14ac:dyDescent="0.3">
      <c r="A46" s="7" t="s">
        <v>72</v>
      </c>
      <c r="B46" s="8" t="s">
        <v>44</v>
      </c>
      <c r="C46" s="9" t="str">
        <f t="shared" si="4"/>
        <v>nectarine uit Spanje - per stuk / 0,57€</v>
      </c>
      <c r="D46" s="32">
        <f>4.69*1.1*F46/1000</f>
        <v>0.56749000000000016</v>
      </c>
      <c r="E46" s="28">
        <v>640</v>
      </c>
      <c r="F46" s="23">
        <v>110</v>
      </c>
      <c r="G46" s="23" t="s">
        <v>37</v>
      </c>
      <c r="H46" s="12">
        <f t="shared" si="0"/>
        <v>70.400000000000006</v>
      </c>
      <c r="I46" s="11">
        <v>0</v>
      </c>
      <c r="J46" s="12">
        <f t="shared" si="5"/>
        <v>70.400000000000006</v>
      </c>
      <c r="K46" s="10" t="s">
        <v>72</v>
      </c>
      <c r="L46" s="21">
        <v>100000000046</v>
      </c>
      <c r="N46" s="25" t="str">
        <f t="shared" si="3"/>
        <v>Wa(l)ter : de watervoetafdruk van 1 kg nectarine uit Spanje is 640 liter. Geïmporteerd fruit heeft over het algemeen een grotere watervoetafdruk dan lokaal fruit. Indien het transport per vliegtuig gebeurt, wordt de ecologische voetafdruk nog groter.</v>
      </c>
      <c r="P46" s="10" t="s">
        <v>112</v>
      </c>
      <c r="Q46" s="25" t="s">
        <v>222</v>
      </c>
      <c r="S46" s="25" t="s">
        <v>222</v>
      </c>
    </row>
    <row r="47" spans="1:19" s="10" customFormat="1" ht="90" customHeight="1" x14ac:dyDescent="0.3">
      <c r="A47" s="7" t="s">
        <v>107</v>
      </c>
      <c r="B47" s="8" t="s">
        <v>60</v>
      </c>
      <c r="C47" s="9" t="str">
        <f t="shared" si="4"/>
        <v>olijfolie uit Spanje - 1 L / 9,89€</v>
      </c>
      <c r="D47" s="32">
        <f>8.99*1.1*F47/1000</f>
        <v>9.8890000000000011</v>
      </c>
      <c r="E47" s="28">
        <v>13000</v>
      </c>
      <c r="F47" s="10">
        <v>1000</v>
      </c>
      <c r="G47" s="10" t="s">
        <v>38</v>
      </c>
      <c r="H47" s="12">
        <f t="shared" si="0"/>
        <v>13000</v>
      </c>
      <c r="I47" s="11">
        <v>0</v>
      </c>
      <c r="J47" s="12">
        <f t="shared" si="5"/>
        <v>13000</v>
      </c>
      <c r="K47" s="10" t="s">
        <v>107</v>
      </c>
      <c r="L47" s="21">
        <v>100000000047</v>
      </c>
      <c r="N47" s="25" t="str">
        <f t="shared" si="3"/>
        <v xml:space="preserve">Wa(l)ter : de watervoetafdruk van 1 liter olijfolie uit Spanje is 13000 liter. </v>
      </c>
      <c r="P47" s="10" t="s">
        <v>112</v>
      </c>
      <c r="Q47" s="25"/>
      <c r="S47" s="25"/>
    </row>
    <row r="48" spans="1:19" s="10" customFormat="1" ht="90" customHeight="1" x14ac:dyDescent="0.3">
      <c r="A48" s="7" t="s">
        <v>309</v>
      </c>
      <c r="B48" s="8" t="s">
        <v>68</v>
      </c>
      <c r="C48" s="9" t="str">
        <f t="shared" si="4"/>
        <v>olijven uit Spanje - doosje 250 g / 3,66€</v>
      </c>
      <c r="D48" s="32">
        <f>13.3*1.1*F48/1000</f>
        <v>3.6575000000000006</v>
      </c>
      <c r="E48" s="28">
        <v>2750</v>
      </c>
      <c r="F48" s="10">
        <v>250</v>
      </c>
      <c r="G48" s="10" t="s">
        <v>37</v>
      </c>
      <c r="H48" s="12">
        <f t="shared" si="0"/>
        <v>687.5</v>
      </c>
      <c r="I48" s="11">
        <v>0</v>
      </c>
      <c r="J48" s="12">
        <f t="shared" si="5"/>
        <v>687.5</v>
      </c>
      <c r="K48" s="10" t="s">
        <v>171</v>
      </c>
      <c r="L48" s="21">
        <v>100000000048</v>
      </c>
      <c r="N48" s="25" t="str">
        <f t="shared" si="3"/>
        <v>Wa(l)ter : de watervoetafdruk van 1 kg olijven uit Spanje is 2750 liter. Olijven uit Spanje hebben een veel lagere watervoetafdruk dan uit Tunesië.</v>
      </c>
      <c r="P48" s="10" t="s">
        <v>112</v>
      </c>
      <c r="Q48" s="25" t="s">
        <v>147</v>
      </c>
      <c r="S48" s="25" t="s">
        <v>147</v>
      </c>
    </row>
    <row r="49" spans="1:19" s="10" customFormat="1" ht="90" customHeight="1" x14ac:dyDescent="0.3">
      <c r="A49" s="7" t="s">
        <v>309</v>
      </c>
      <c r="B49" s="8" t="s">
        <v>68</v>
      </c>
      <c r="C49" s="9" t="str">
        <f t="shared" si="4"/>
        <v>olijven uit Tunesië - doosje 250 g / 3,66€</v>
      </c>
      <c r="D49" s="32">
        <f>13.3*1.1*F49/1000</f>
        <v>3.6575000000000006</v>
      </c>
      <c r="E49" s="28">
        <v>9150</v>
      </c>
      <c r="F49" s="10">
        <v>250</v>
      </c>
      <c r="G49" s="10" t="s">
        <v>37</v>
      </c>
      <c r="H49" s="12">
        <f t="shared" si="0"/>
        <v>2287.5</v>
      </c>
      <c r="I49" s="11">
        <v>0</v>
      </c>
      <c r="J49" s="12">
        <f t="shared" si="5"/>
        <v>2287.5</v>
      </c>
      <c r="K49" s="10" t="s">
        <v>172</v>
      </c>
      <c r="L49" s="21">
        <v>100000000049</v>
      </c>
      <c r="N49" s="25" t="str">
        <f t="shared" si="3"/>
        <v>Wa(l)ter : de watervoetafdruk van 1 kg olijven uit Tunesië is 9150 liter. Olijven uit Tunesië hebben een veel hogere watervoetafdruk dan uit Spanje.</v>
      </c>
      <c r="P49" s="10" t="s">
        <v>122</v>
      </c>
      <c r="Q49" s="25" t="s">
        <v>253</v>
      </c>
      <c r="S49" s="25" t="s">
        <v>253</v>
      </c>
    </row>
    <row r="50" spans="1:19" s="10" customFormat="1" ht="90" customHeight="1" x14ac:dyDescent="0.3">
      <c r="A50" s="7" t="s">
        <v>25</v>
      </c>
      <c r="B50" s="8" t="s">
        <v>88</v>
      </c>
      <c r="C50" s="9" t="str">
        <f t="shared" si="4"/>
        <v>paddestoelen uit België - 500 g / 2,73€</v>
      </c>
      <c r="D50" s="32">
        <f>4.97*1.1*F50/1000</f>
        <v>2.7335000000000003</v>
      </c>
      <c r="E50" s="28">
        <v>180</v>
      </c>
      <c r="F50" s="10">
        <v>500</v>
      </c>
      <c r="G50" s="10" t="s">
        <v>37</v>
      </c>
      <c r="H50" s="12">
        <f t="shared" si="0"/>
        <v>90</v>
      </c>
      <c r="I50" s="11">
        <f>H50</f>
        <v>90</v>
      </c>
      <c r="J50" s="12">
        <f t="shared" si="5"/>
        <v>0</v>
      </c>
      <c r="K50" s="10" t="s">
        <v>25</v>
      </c>
      <c r="L50" s="21">
        <v>100000000050</v>
      </c>
      <c r="N50" s="25" t="str">
        <f t="shared" si="3"/>
        <v>Wa(l)ter : de watervoetafdruk van 1 kg paddestoelen uit België is 180 liter. Lokale, seizoensgebonden groenten hebben een lage watervoetafdruk.</v>
      </c>
      <c r="P50" s="10" t="s">
        <v>111</v>
      </c>
      <c r="Q50" s="25" t="s">
        <v>213</v>
      </c>
      <c r="S50" s="25" t="s">
        <v>213</v>
      </c>
    </row>
    <row r="51" spans="1:19" s="10" customFormat="1" ht="90" customHeight="1" x14ac:dyDescent="0.3">
      <c r="A51" s="7" t="s">
        <v>26</v>
      </c>
      <c r="B51" s="8" t="s">
        <v>44</v>
      </c>
      <c r="C51" s="9" t="str">
        <f t="shared" si="4"/>
        <v>paprika uit Spanje - per stuk / 1,11€</v>
      </c>
      <c r="D51" s="32">
        <f>5.63*1.1*F51/1000</f>
        <v>1.1147400000000001</v>
      </c>
      <c r="E51" s="28">
        <v>390</v>
      </c>
      <c r="F51" s="23">
        <v>180</v>
      </c>
      <c r="G51" s="23" t="s">
        <v>37</v>
      </c>
      <c r="H51" s="12">
        <f t="shared" si="0"/>
        <v>70.2</v>
      </c>
      <c r="I51" s="11">
        <v>0</v>
      </c>
      <c r="J51" s="12">
        <f t="shared" si="5"/>
        <v>70.2</v>
      </c>
      <c r="K51" s="10" t="s">
        <v>26</v>
      </c>
      <c r="L51" s="21">
        <v>100000000051</v>
      </c>
      <c r="N51" s="25" t="str">
        <f t="shared" si="3"/>
        <v>Wa(l)ter : de watervoetafdruk van 1 kg paprika uit Spanje is 390 liter. In België kan men paprika's in niet verwarmde serres telen, die een veel lagere watervoetafdruk hebben.</v>
      </c>
      <c r="P51" s="10" t="s">
        <v>112</v>
      </c>
      <c r="Q51" s="25" t="s">
        <v>224</v>
      </c>
      <c r="S51" s="25" t="s">
        <v>224</v>
      </c>
    </row>
    <row r="52" spans="1:19" s="10" customFormat="1" ht="90" customHeight="1" x14ac:dyDescent="0.3">
      <c r="A52" s="34" t="s">
        <v>310</v>
      </c>
      <c r="B52" s="8" t="s">
        <v>89</v>
      </c>
      <c r="C52" s="9" t="str">
        <f t="shared" si="4"/>
        <v>pasta  - 375 g / 1,64€</v>
      </c>
      <c r="D52" s="32">
        <f>3.98*F52*1.1/1000</f>
        <v>1.6417500000000003</v>
      </c>
      <c r="E52" s="28">
        <v>1800</v>
      </c>
      <c r="F52" s="10">
        <v>375</v>
      </c>
      <c r="G52" s="10" t="s">
        <v>37</v>
      </c>
      <c r="H52" s="12">
        <f t="shared" si="0"/>
        <v>675</v>
      </c>
      <c r="I52" s="11">
        <v>0</v>
      </c>
      <c r="J52" s="12">
        <f t="shared" si="5"/>
        <v>675</v>
      </c>
      <c r="K52" s="10" t="s">
        <v>73</v>
      </c>
      <c r="L52" s="21">
        <v>100000000052</v>
      </c>
      <c r="N52" s="25" t="str">
        <f t="shared" si="3"/>
        <v>Wa(l)ter : de watervoetafdruk van 1 kg pasta  is 1800 liter. Deegwaren hebben een grotere watervoetafdruk dan aardappelen. Witte spaghetti heeft een watervoetafdruk die 40 % hoger ligt dan van volkorenspaghetti.</v>
      </c>
      <c r="Q52" s="25" t="s">
        <v>225</v>
      </c>
      <c r="S52" s="25" t="s">
        <v>225</v>
      </c>
    </row>
    <row r="53" spans="1:19" s="10" customFormat="1" ht="90" customHeight="1" x14ac:dyDescent="0.3">
      <c r="A53" s="7" t="s">
        <v>27</v>
      </c>
      <c r="B53" s="8" t="s">
        <v>44</v>
      </c>
      <c r="C53" s="9" t="str">
        <f t="shared" si="4"/>
        <v>pastinaak uit België - per stuk / 1,19€</v>
      </c>
      <c r="D53" s="32">
        <f>3.18*1.1*F53/1000</f>
        <v>1.1893200000000002</v>
      </c>
      <c r="E53" s="28">
        <v>155</v>
      </c>
      <c r="F53" s="23">
        <v>340</v>
      </c>
      <c r="G53" s="23" t="s">
        <v>37</v>
      </c>
      <c r="H53" s="12">
        <f t="shared" si="0"/>
        <v>52.7</v>
      </c>
      <c r="I53" s="11">
        <f>H53</f>
        <v>52.7</v>
      </c>
      <c r="J53" s="12">
        <f t="shared" si="5"/>
        <v>0</v>
      </c>
      <c r="K53" s="10" t="s">
        <v>27</v>
      </c>
      <c r="L53" s="21">
        <v>100000000053</v>
      </c>
      <c r="N53" s="25" t="str">
        <f t="shared" si="3"/>
        <v>Wa(l)ter : de watervoetafdruk van 1 kg pastinaak uit België is 155 liter. Lokale, seizoensgebonden groenten hebben een lage watervoetafdruk.</v>
      </c>
      <c r="P53" s="10" t="s">
        <v>111</v>
      </c>
      <c r="Q53" s="25" t="s">
        <v>213</v>
      </c>
      <c r="S53" s="25" t="s">
        <v>213</v>
      </c>
    </row>
    <row r="54" spans="1:19" s="10" customFormat="1" ht="90" customHeight="1" x14ac:dyDescent="0.3">
      <c r="A54" s="7" t="s">
        <v>74</v>
      </c>
      <c r="B54" s="8" t="s">
        <v>44</v>
      </c>
      <c r="C54" s="9" t="str">
        <f t="shared" si="4"/>
        <v>perzik uit Spanje - per stuk / 0,77€</v>
      </c>
      <c r="D54" s="32">
        <f>4.98*F54*1.1/1000</f>
        <v>0.76692000000000005</v>
      </c>
      <c r="E54" s="28">
        <v>640</v>
      </c>
      <c r="F54" s="23">
        <v>140</v>
      </c>
      <c r="G54" s="23" t="s">
        <v>37</v>
      </c>
      <c r="H54" s="12">
        <f t="shared" si="0"/>
        <v>89.6</v>
      </c>
      <c r="I54" s="11">
        <f>H54</f>
        <v>89.6</v>
      </c>
      <c r="J54" s="12">
        <f t="shared" si="5"/>
        <v>0</v>
      </c>
      <c r="K54" s="10" t="s">
        <v>74</v>
      </c>
      <c r="L54" s="21">
        <v>100000000054</v>
      </c>
      <c r="N54" s="25" t="str">
        <f t="shared" si="3"/>
        <v>Wa(l)ter : de watervoetafdruk van 1 kg perzik uit Spanje is 640 liter. Geïmporteerd fruit heeft over het algemeen een grotere watervoetafdruk dan lokaal fruit. Indien het transport per vliegtuig gebeurt, wordt de ecologische voetafdruk nog groter.</v>
      </c>
      <c r="P54" s="10" t="s">
        <v>112</v>
      </c>
      <c r="Q54" s="25" t="s">
        <v>222</v>
      </c>
      <c r="S54" s="25" t="s">
        <v>222</v>
      </c>
    </row>
    <row r="55" spans="1:19" s="10" customFormat="1" ht="90" customHeight="1" x14ac:dyDescent="0.3">
      <c r="A55" s="7" t="s">
        <v>57</v>
      </c>
      <c r="B55" s="8" t="s">
        <v>93</v>
      </c>
      <c r="C55" s="9" t="str">
        <f t="shared" si="4"/>
        <v>pindakaas  - 350 g / 2,74€</v>
      </c>
      <c r="D55" s="32">
        <f>7.11*1.1*F55/1000</f>
        <v>2.7373500000000002</v>
      </c>
      <c r="E55" s="28">
        <v>3970</v>
      </c>
      <c r="F55" s="10">
        <v>350</v>
      </c>
      <c r="G55" s="10" t="s">
        <v>37</v>
      </c>
      <c r="H55" s="12">
        <f t="shared" si="0"/>
        <v>1389.5</v>
      </c>
      <c r="I55" s="11">
        <v>0</v>
      </c>
      <c r="J55" s="12">
        <f t="shared" si="5"/>
        <v>1389.5</v>
      </c>
      <c r="K55" s="10" t="s">
        <v>57</v>
      </c>
      <c r="L55" s="21">
        <v>100000000055</v>
      </c>
      <c r="N55" s="25" t="str">
        <f t="shared" si="3"/>
        <v>Wa(l)ter : de watervoetafdruk van 1 kg pindakaas  is 3970 liter. De watervoetafdruk van pindakaas of van choco is veel hoger dan van confituur en volledig buitenlands.</v>
      </c>
      <c r="Q55" s="25" t="s">
        <v>226</v>
      </c>
      <c r="S55" s="25" t="s">
        <v>226</v>
      </c>
    </row>
    <row r="56" spans="1:19" s="10" customFormat="1" ht="90" customHeight="1" x14ac:dyDescent="0.3">
      <c r="A56" s="7" t="s">
        <v>94</v>
      </c>
      <c r="B56" s="8" t="s">
        <v>81</v>
      </c>
      <c r="C56" s="9" t="str">
        <f t="shared" si="4"/>
        <v>wraps  - 6 stuks / 2,96€</v>
      </c>
      <c r="D56" s="32">
        <f>7.27*F56*1.1/1000</f>
        <v>2.9588899999999998</v>
      </c>
      <c r="E56" s="28">
        <v>1600</v>
      </c>
      <c r="F56" s="10">
        <v>370</v>
      </c>
      <c r="G56" s="10" t="s">
        <v>37</v>
      </c>
      <c r="H56" s="12">
        <f t="shared" si="0"/>
        <v>592</v>
      </c>
      <c r="I56" s="11">
        <v>0</v>
      </c>
      <c r="J56" s="12">
        <f t="shared" si="5"/>
        <v>592</v>
      </c>
      <c r="K56" s="10" t="s">
        <v>94</v>
      </c>
      <c r="L56" s="21">
        <v>100000000056</v>
      </c>
      <c r="N56" s="25" t="str">
        <f t="shared" si="3"/>
        <v xml:space="preserve">Wa(l)ter : de watervoetafdruk van 1 kg wraps  is 1600 liter. </v>
      </c>
      <c r="Q56" s="25"/>
      <c r="S56" s="25"/>
    </row>
    <row r="57" spans="1:19" s="10" customFormat="1" ht="90" customHeight="1" x14ac:dyDescent="0.3">
      <c r="A57" s="7" t="s">
        <v>14</v>
      </c>
      <c r="B57" s="8" t="s">
        <v>44</v>
      </c>
      <c r="C57" s="9" t="str">
        <f t="shared" si="4"/>
        <v>pizza margherita  - per stuk / 2,64€</v>
      </c>
      <c r="D57" s="32">
        <f>9.07*1.1*F57/1000</f>
        <v>2.6439050000000002</v>
      </c>
      <c r="E57" s="28">
        <v>1260</v>
      </c>
      <c r="F57" s="10">
        <v>265</v>
      </c>
      <c r="G57" s="10" t="s">
        <v>37</v>
      </c>
      <c r="H57" s="12">
        <f t="shared" si="0"/>
        <v>333.9</v>
      </c>
      <c r="I57" s="11">
        <f>0.25*H57</f>
        <v>83.474999999999994</v>
      </c>
      <c r="J57" s="12">
        <f t="shared" si="5"/>
        <v>250.42499999999998</v>
      </c>
      <c r="K57" s="10" t="s">
        <v>14</v>
      </c>
      <c r="L57" s="21">
        <v>100000000057</v>
      </c>
      <c r="N57" s="25" t="str">
        <f t="shared" si="3"/>
        <v>Wa(l)ter : de watervoetafdruk van 1 kg pizza margherita  is 1260 liter. De helft van de watervoetafdruk is afkomstig van de kaas die op de pizza ligt. Pizza's zonder kaas zoals Romana hebben een veel lagere watervoetafdruk.</v>
      </c>
      <c r="Q57" s="25" t="s">
        <v>148</v>
      </c>
      <c r="S57" s="25" t="s">
        <v>148</v>
      </c>
    </row>
    <row r="58" spans="1:19" s="10" customFormat="1" ht="90" customHeight="1" x14ac:dyDescent="0.3">
      <c r="A58" s="7" t="s">
        <v>19</v>
      </c>
      <c r="B58" s="8" t="s">
        <v>44</v>
      </c>
      <c r="C58" s="9" t="str">
        <f t="shared" si="4"/>
        <v>prei uit België - per stuk / 0,13€</v>
      </c>
      <c r="D58" s="32">
        <f>1.1*F58*1.1/1000</f>
        <v>0.13310000000000002</v>
      </c>
      <c r="E58" s="28">
        <v>100</v>
      </c>
      <c r="F58" s="23">
        <v>110</v>
      </c>
      <c r="G58" s="23" t="s">
        <v>37</v>
      </c>
      <c r="H58" s="12">
        <f t="shared" si="0"/>
        <v>11</v>
      </c>
      <c r="I58" s="11">
        <f>H58</f>
        <v>11</v>
      </c>
      <c r="J58" s="12">
        <f t="shared" si="5"/>
        <v>0</v>
      </c>
      <c r="K58" s="10" t="s">
        <v>19</v>
      </c>
      <c r="L58" s="21">
        <v>100000000058</v>
      </c>
      <c r="N58" s="25" t="str">
        <f t="shared" si="3"/>
        <v>Wa(l)ter : de watervoetafdruk van 1 kg prei uit België is 100 liter. Lokale, seizoensgebonden groenten hebben een lage watervoetafdruk.</v>
      </c>
      <c r="P58" s="10" t="s">
        <v>111</v>
      </c>
      <c r="Q58" s="25" t="s">
        <v>213</v>
      </c>
      <c r="S58" s="25" t="s">
        <v>213</v>
      </c>
    </row>
    <row r="59" spans="1:19" s="10" customFormat="1" ht="90" customHeight="1" x14ac:dyDescent="0.3">
      <c r="A59" s="7" t="s">
        <v>33</v>
      </c>
      <c r="B59" s="8" t="s">
        <v>133</v>
      </c>
      <c r="C59" s="9" t="str">
        <f t="shared" si="4"/>
        <v>radijs uit België - bundel 100 g / 1,09€</v>
      </c>
      <c r="D59" s="32">
        <f>0.99*1.1</f>
        <v>1.089</v>
      </c>
      <c r="E59" s="28">
        <v>500</v>
      </c>
      <c r="F59" s="23">
        <v>100</v>
      </c>
      <c r="G59" s="23" t="s">
        <v>37</v>
      </c>
      <c r="H59" s="12">
        <f t="shared" si="0"/>
        <v>50</v>
      </c>
      <c r="I59" s="11">
        <f>H59</f>
        <v>50</v>
      </c>
      <c r="J59" s="12">
        <f t="shared" si="5"/>
        <v>0</v>
      </c>
      <c r="K59" s="10" t="s">
        <v>33</v>
      </c>
      <c r="L59" s="21">
        <v>100000000059</v>
      </c>
      <c r="N59" s="25" t="str">
        <f t="shared" si="3"/>
        <v>Wa(l)ter : de watervoetafdruk van 1 kg radijs uit België is 500 liter. Lokale, seizoensgebonden groenten hebben een lage watervoetafdruk.</v>
      </c>
      <c r="P59" s="10" t="s">
        <v>111</v>
      </c>
      <c r="Q59" s="25" t="s">
        <v>213</v>
      </c>
      <c r="S59" s="25" t="s">
        <v>213</v>
      </c>
    </row>
    <row r="60" spans="1:19" s="10" customFormat="1" ht="90" customHeight="1" x14ac:dyDescent="0.3">
      <c r="A60" s="7" t="s">
        <v>3</v>
      </c>
      <c r="B60" s="8" t="s">
        <v>88</v>
      </c>
      <c r="C60" s="9" t="str">
        <f t="shared" si="4"/>
        <v>rietsuiker uit Cuba - 500 g / 1,86€</v>
      </c>
      <c r="D60" s="32">
        <f>3.39*1.1*F60/1000</f>
        <v>1.8645000000000003</v>
      </c>
      <c r="E60" s="28">
        <v>3500</v>
      </c>
      <c r="F60" s="10">
        <v>500</v>
      </c>
      <c r="G60" s="10" t="s">
        <v>37</v>
      </c>
      <c r="H60" s="12">
        <f t="shared" si="0"/>
        <v>1750</v>
      </c>
      <c r="I60" s="11">
        <v>0</v>
      </c>
      <c r="J60" s="12">
        <f t="shared" si="5"/>
        <v>1750</v>
      </c>
      <c r="K60" s="10" t="s">
        <v>3</v>
      </c>
      <c r="L60" s="21">
        <v>100000000060</v>
      </c>
      <c r="N60" s="25" t="str">
        <f>"Wa(l)ter : " &amp;IF(G60="gram",CONCATENATE("de watervoetafdruk van 1 kg ",A60," ", P60," is ",TEXT(E60,"##0")," liter. ",Q60),CONCATENATE("de watervoetafdruk van 1 liter ",A60," ", P60, " is ",TEXT(E60,"##0")," liter. ",Q60))</f>
        <v>Wa(l)ter : de watervoetafdruk van 1 kg rietsuiker uit Cuba is 3500 liter. Rietsuiker heeft een watervoetafdruk die dubbel zo groot is als van bietsuiker. Suikerriet wordt vaak geïrrigeerd, wat nefast kan zijn voor de waterbeschikbaarheid.</v>
      </c>
      <c r="P60" s="10" t="s">
        <v>124</v>
      </c>
      <c r="Q60" s="25" t="s">
        <v>227</v>
      </c>
      <c r="S60" s="25" t="s">
        <v>227</v>
      </c>
    </row>
    <row r="61" spans="1:19" s="10" customFormat="1" ht="90" customHeight="1" x14ac:dyDescent="0.3">
      <c r="A61" s="7" t="s">
        <v>75</v>
      </c>
      <c r="B61" s="8" t="s">
        <v>88</v>
      </c>
      <c r="C61" s="9" t="str">
        <f t="shared" si="4"/>
        <v>witte rijst uit Egypte - 500 g / 2,38€</v>
      </c>
      <c r="D61" s="32">
        <f>4.33*1.1*F61/1000</f>
        <v>2.3815000000000004</v>
      </c>
      <c r="E61" s="28">
        <v>1800</v>
      </c>
      <c r="F61" s="10">
        <v>500</v>
      </c>
      <c r="G61" s="10" t="s">
        <v>37</v>
      </c>
      <c r="H61" s="12">
        <f t="shared" si="0"/>
        <v>900</v>
      </c>
      <c r="I61" s="11">
        <v>0</v>
      </c>
      <c r="J61" s="12">
        <f t="shared" si="5"/>
        <v>900</v>
      </c>
      <c r="K61" s="10" t="s">
        <v>75</v>
      </c>
      <c r="L61" s="21">
        <v>100000000061</v>
      </c>
      <c r="N61" s="25" t="str">
        <f t="shared" ref="N61:N77" si="8">"Wa(l)ter : " &amp;IF(G61="gram",CONCATENATE("de watervoetafdruk van 1 kg ",A61," ", P61," is ",TEXT(E61,"##0")," liter. ",Q61),CONCATENATE("de watervoetafdruk van 1 liter ",A61," ", P61, " is ",TEXT(E61,"##0")," liter. ",Q61))</f>
        <v>Wa(l)ter : de watervoetafdruk van 1 kg witte rijst uit Egypte is 1800 liter. Witte rijst heeft een hoge watervoetafdruk, en komt in bepaalde gevallen uit landen met een lage waterbeschikbaarheid zoals Egypte.</v>
      </c>
      <c r="P61" s="10" t="s">
        <v>115</v>
      </c>
      <c r="Q61" s="25" t="s">
        <v>228</v>
      </c>
      <c r="S61" s="25" t="s">
        <v>228</v>
      </c>
    </row>
    <row r="62" spans="1:19" s="10" customFormat="1" ht="90" customHeight="1" x14ac:dyDescent="0.3">
      <c r="A62" s="7" t="s">
        <v>28</v>
      </c>
      <c r="B62" s="8" t="s">
        <v>44</v>
      </c>
      <c r="C62" s="9" t="str">
        <f t="shared" si="4"/>
        <v>rode biet uit België - per stuk / 0,14€</v>
      </c>
      <c r="D62" s="32">
        <f>0.9*1.1*F62/1000</f>
        <v>0.13860000000000003</v>
      </c>
      <c r="E62" s="28">
        <v>155</v>
      </c>
      <c r="F62" s="23">
        <v>140</v>
      </c>
      <c r="G62" s="23" t="s">
        <v>37</v>
      </c>
      <c r="H62" s="12">
        <f t="shared" si="0"/>
        <v>21.7</v>
      </c>
      <c r="I62" s="11">
        <f>H62</f>
        <v>21.7</v>
      </c>
      <c r="J62" s="12">
        <f t="shared" si="5"/>
        <v>0</v>
      </c>
      <c r="K62" s="10" t="s">
        <v>28</v>
      </c>
      <c r="L62" s="21">
        <v>100000000062</v>
      </c>
      <c r="N62" s="25" t="str">
        <f t="shared" si="8"/>
        <v>Wa(l)ter : de watervoetafdruk van 1 kg rode biet uit België is 155 liter. Lokale, seizoensgebonden groenten hebben een lage watervoetafdruk.</v>
      </c>
      <c r="P62" s="10" t="s">
        <v>111</v>
      </c>
      <c r="Q62" s="25" t="s">
        <v>213</v>
      </c>
      <c r="S62" s="25" t="s">
        <v>213</v>
      </c>
    </row>
    <row r="63" spans="1:19" s="10" customFormat="1" ht="90" customHeight="1" x14ac:dyDescent="0.3">
      <c r="A63" s="7" t="s">
        <v>311</v>
      </c>
      <c r="B63" s="8" t="s">
        <v>96</v>
      </c>
      <c r="C63" s="9" t="str">
        <f t="shared" si="4"/>
        <v>rode wijn uit Frankrijk - fles 750 cl / 5,36€</v>
      </c>
      <c r="D63" s="32">
        <f>6.5*1.1*F63/1000</f>
        <v>5.3624999999999998</v>
      </c>
      <c r="E63" s="28">
        <v>720</v>
      </c>
      <c r="F63" s="10">
        <v>750</v>
      </c>
      <c r="G63" s="10" t="s">
        <v>95</v>
      </c>
      <c r="H63" s="12">
        <f t="shared" si="0"/>
        <v>540</v>
      </c>
      <c r="I63" s="11">
        <v>0</v>
      </c>
      <c r="J63" s="12">
        <f t="shared" si="5"/>
        <v>540</v>
      </c>
      <c r="K63" s="10" t="s">
        <v>175</v>
      </c>
      <c r="L63" s="21">
        <v>100000000063</v>
      </c>
      <c r="N63" s="25" t="str">
        <f t="shared" si="8"/>
        <v>Wa(l)ter : de watervoetafdruk van 1 liter rode wijn uit Frankrijk is 720 liter. Deze is hoger dan van bier, maar lager dan van Spaanse wijn.</v>
      </c>
      <c r="P63" s="10" t="s">
        <v>117</v>
      </c>
      <c r="Q63" s="25" t="s">
        <v>145</v>
      </c>
      <c r="S63" s="25" t="s">
        <v>145</v>
      </c>
    </row>
    <row r="64" spans="1:19" s="10" customFormat="1" ht="90" customHeight="1" x14ac:dyDescent="0.3">
      <c r="A64" s="7" t="s">
        <v>311</v>
      </c>
      <c r="B64" s="8" t="s">
        <v>96</v>
      </c>
      <c r="C64" s="9" t="str">
        <f t="shared" si="4"/>
        <v>rode wijn uit Italië - fles 750 cl / 5,40€</v>
      </c>
      <c r="D64" s="32">
        <f>6.55*1.1*F64/1000</f>
        <v>5.4037499999999996</v>
      </c>
      <c r="E64" s="28">
        <v>720</v>
      </c>
      <c r="F64" s="10">
        <v>750</v>
      </c>
      <c r="G64" s="10" t="s">
        <v>95</v>
      </c>
      <c r="H64" s="12">
        <f t="shared" si="0"/>
        <v>540</v>
      </c>
      <c r="I64" s="11">
        <v>0</v>
      </c>
      <c r="J64" s="12">
        <f t="shared" si="5"/>
        <v>540</v>
      </c>
      <c r="K64" s="10" t="s">
        <v>176</v>
      </c>
      <c r="L64" s="21">
        <v>100000000064</v>
      </c>
      <c r="N64" s="25" t="str">
        <f t="shared" si="8"/>
        <v>Wa(l)ter : de watervoetafdruk van 1 liter rode wijn uit Italië is 720 liter. Deze is hoger dan van bier, maar lager dan van Spaanse wijn.</v>
      </c>
      <c r="P64" s="10" t="s">
        <v>121</v>
      </c>
      <c r="Q64" s="25" t="s">
        <v>145</v>
      </c>
      <c r="S64" s="25" t="s">
        <v>145</v>
      </c>
    </row>
    <row r="65" spans="1:19" s="10" customFormat="1" ht="90" customHeight="1" x14ac:dyDescent="0.3">
      <c r="A65" s="7" t="s">
        <v>311</v>
      </c>
      <c r="B65" s="8" t="s">
        <v>96</v>
      </c>
      <c r="C65" s="9" t="str">
        <f t="shared" si="4"/>
        <v>rode wijn uit Spanje - fles 750 cl / 5,45€</v>
      </c>
      <c r="D65" s="32">
        <f>6.6*1.1*F65/1000</f>
        <v>5.4450000000000003</v>
      </c>
      <c r="E65" s="28">
        <v>1560</v>
      </c>
      <c r="F65" s="10">
        <v>750</v>
      </c>
      <c r="G65" s="10" t="s">
        <v>95</v>
      </c>
      <c r="H65" s="12">
        <f t="shared" si="0"/>
        <v>1170</v>
      </c>
      <c r="I65" s="11">
        <v>0</v>
      </c>
      <c r="J65" s="12">
        <f t="shared" si="5"/>
        <v>1170</v>
      </c>
      <c r="K65" s="10" t="s">
        <v>177</v>
      </c>
      <c r="L65" s="21">
        <v>100000000065</v>
      </c>
      <c r="N65" s="25" t="str">
        <f t="shared" si="8"/>
        <v>Wa(l)ter : de watervoetafdruk van 1 liter rode wijn uit Spanje is 1560 liter. Deze is hoger dan van bier en van Franse of Italiaanse wijn.</v>
      </c>
      <c r="P65" s="10" t="s">
        <v>112</v>
      </c>
      <c r="Q65" s="25" t="s">
        <v>146</v>
      </c>
      <c r="S65" s="25" t="s">
        <v>146</v>
      </c>
    </row>
    <row r="66" spans="1:19" s="10" customFormat="1" ht="90" customHeight="1" x14ac:dyDescent="0.3">
      <c r="A66" s="7" t="s">
        <v>76</v>
      </c>
      <c r="B66" s="8" t="s">
        <v>97</v>
      </c>
      <c r="C66" s="9" t="str">
        <f t="shared" si="4"/>
        <v>roomijs  - 1,5 kg / 3,65€</v>
      </c>
      <c r="D66" s="32">
        <f>3.65*F66/1000</f>
        <v>3.65</v>
      </c>
      <c r="E66" s="28">
        <v>1900</v>
      </c>
      <c r="F66" s="10">
        <v>1000</v>
      </c>
      <c r="G66" s="10" t="s">
        <v>37</v>
      </c>
      <c r="H66" s="12">
        <f t="shared" ref="H66:H117" si="9">E66*F66/1000</f>
        <v>1900</v>
      </c>
      <c r="I66" s="11">
        <f>0.25*H66</f>
        <v>475</v>
      </c>
      <c r="J66" s="12">
        <f t="shared" si="5"/>
        <v>1425</v>
      </c>
      <c r="K66" s="10" t="s">
        <v>76</v>
      </c>
      <c r="L66" s="21">
        <v>100000000066</v>
      </c>
      <c r="N66" s="25" t="str">
        <f t="shared" si="8"/>
        <v xml:space="preserve">Wa(l)ter : de watervoetafdruk van 1 kg roomijs  is 1900 liter. Zelfs indien het roomijs uit België afkomstig is, is het buitenlands wateraandeel belangrijk doordat het veevoeder geïmporteerd wordt uit bijvoorbeeld Zuid-Amerika. </v>
      </c>
      <c r="Q66" s="25" t="s">
        <v>236</v>
      </c>
      <c r="S66" s="25" t="s">
        <v>236</v>
      </c>
    </row>
    <row r="67" spans="1:19" s="10" customFormat="1" ht="90" customHeight="1" x14ac:dyDescent="0.3">
      <c r="A67" s="7" t="s">
        <v>77</v>
      </c>
      <c r="B67" s="8" t="s">
        <v>88</v>
      </c>
      <c r="C67" s="9" t="str">
        <f t="shared" ref="C67:C117" si="10">A67 &amp; " " &amp;  P67&amp; " - " &amp;B67 &amp; " / " &amp;TEXT(D67,"#0,00") &amp; "€"</f>
        <v>rundergehakt uit België - 500 g / 9,16€</v>
      </c>
      <c r="D67" s="32">
        <f>16.65*1.1*F67/1000</f>
        <v>9.1575000000000006</v>
      </c>
      <c r="E67" s="28">
        <v>9300</v>
      </c>
      <c r="F67" s="10">
        <v>500</v>
      </c>
      <c r="G67" s="10" t="s">
        <v>37</v>
      </c>
      <c r="H67" s="12">
        <f t="shared" si="9"/>
        <v>4650</v>
      </c>
      <c r="I67" s="11">
        <f>0.25*H67</f>
        <v>1162.5</v>
      </c>
      <c r="J67" s="12">
        <f t="shared" ref="J67:J98" si="11">H67-I67</f>
        <v>3487.5</v>
      </c>
      <c r="K67" s="10" t="s">
        <v>77</v>
      </c>
      <c r="L67" s="21">
        <v>100000000067</v>
      </c>
      <c r="N67" s="25" t="str">
        <f t="shared" si="8"/>
        <v xml:space="preserve">Wa(l)ter : de watervoetafdruk van 1 kg rundergehakt uit België is 9300 liter. Zelfs indien het vlees uit België afkomstig is, is het buitenlands wateraandeel belangrijk doordat het veevoeder geïmporteerd wordt uit bijvoorbeeld Zuid-Amerika. </v>
      </c>
      <c r="P67" s="10" t="s">
        <v>111</v>
      </c>
      <c r="Q67" s="25" t="s">
        <v>237</v>
      </c>
      <c r="S67" s="25" t="s">
        <v>237</v>
      </c>
    </row>
    <row r="68" spans="1:19" s="10" customFormat="1" ht="90" customHeight="1" x14ac:dyDescent="0.3">
      <c r="A68" s="7" t="s">
        <v>5</v>
      </c>
      <c r="B68" s="8" t="s">
        <v>88</v>
      </c>
      <c r="C68" s="9" t="str">
        <f t="shared" si="10"/>
        <v>rundsvlees uit België - 500 g / 9,71€</v>
      </c>
      <c r="D68" s="32">
        <f>17.65*1.1*F68/1000</f>
        <v>9.7074999999999996</v>
      </c>
      <c r="E68" s="28">
        <v>9300</v>
      </c>
      <c r="F68" s="10">
        <v>500</v>
      </c>
      <c r="G68" s="10" t="s">
        <v>37</v>
      </c>
      <c r="H68" s="12">
        <f t="shared" si="9"/>
        <v>4650</v>
      </c>
      <c r="I68" s="11">
        <f>0.25*H68</f>
        <v>1162.5</v>
      </c>
      <c r="J68" s="12">
        <f t="shared" si="11"/>
        <v>3487.5</v>
      </c>
      <c r="K68" s="10" t="s">
        <v>5</v>
      </c>
      <c r="L68" s="21">
        <v>100000000068</v>
      </c>
      <c r="N68" s="25" t="str">
        <f t="shared" si="8"/>
        <v xml:space="preserve">Wa(l)ter : de watervoetafdruk van 1 kg rundsvlees uit België is 9300 liter. Zelfs indien het vlees uit België afkomstig is, is het buitenlands wateraandeel belangrijk doordat het veevoeder geïmporteerd wordt uit bijvoorbeeld Zuid-Amerika. </v>
      </c>
      <c r="P68" s="10" t="s">
        <v>111</v>
      </c>
      <c r="Q68" s="25" t="s">
        <v>237</v>
      </c>
      <c r="S68" s="25" t="s">
        <v>237</v>
      </c>
    </row>
    <row r="69" spans="1:19" s="10" customFormat="1" ht="90" customHeight="1" x14ac:dyDescent="0.3">
      <c r="A69" s="7" t="s">
        <v>64</v>
      </c>
      <c r="B69" s="8" t="s">
        <v>43</v>
      </c>
      <c r="C69" s="9" t="str">
        <f t="shared" si="10"/>
        <v>salami uit België - 250 g / 5,02€</v>
      </c>
      <c r="D69" s="32">
        <f>18.27*1.1*F69/1000</f>
        <v>5.0242500000000003</v>
      </c>
      <c r="E69" s="28">
        <v>6240</v>
      </c>
      <c r="F69" s="10">
        <v>250</v>
      </c>
      <c r="G69" s="10" t="s">
        <v>37</v>
      </c>
      <c r="H69" s="12">
        <f t="shared" si="9"/>
        <v>1560</v>
      </c>
      <c r="I69" s="11">
        <f>0.25*H69</f>
        <v>390</v>
      </c>
      <c r="J69" s="12">
        <f t="shared" si="11"/>
        <v>1170</v>
      </c>
      <c r="K69" s="10" t="s">
        <v>64</v>
      </c>
      <c r="L69" s="21">
        <v>100000000069</v>
      </c>
      <c r="N69" s="25" t="str">
        <f t="shared" si="8"/>
        <v xml:space="preserve">Wa(l)ter : de watervoetafdruk van 1 kg salami uit België is 6240 liter. Zelfs indien het vlees uit België afkomstig is, is het buitenlands wateraandeel belangrijk doordat het veevoeder geïmporteerd wordt uit bijvoorbeeld Zuid-Amerika. </v>
      </c>
      <c r="P69" s="10" t="s">
        <v>111</v>
      </c>
      <c r="Q69" s="25" t="s">
        <v>237</v>
      </c>
      <c r="S69" s="25" t="s">
        <v>237</v>
      </c>
    </row>
    <row r="70" spans="1:19" s="10" customFormat="1" ht="90" customHeight="1" x14ac:dyDescent="0.3">
      <c r="A70" s="7" t="s">
        <v>99</v>
      </c>
      <c r="B70" s="8" t="s">
        <v>98</v>
      </c>
      <c r="C70" s="9" t="str">
        <f t="shared" si="10"/>
        <v>chorizo uit Spanje - 150 g / 30,94€</v>
      </c>
      <c r="D70" s="32">
        <f>187.53*1.1*F70/1000</f>
        <v>30.942450000000001</v>
      </c>
      <c r="E70" s="28">
        <v>6240</v>
      </c>
      <c r="F70" s="10">
        <v>150</v>
      </c>
      <c r="G70" s="10" t="s">
        <v>37</v>
      </c>
      <c r="H70" s="12">
        <f t="shared" si="9"/>
        <v>936</v>
      </c>
      <c r="I70" s="11">
        <v>0</v>
      </c>
      <c r="J70" s="12">
        <f t="shared" si="11"/>
        <v>936</v>
      </c>
      <c r="K70" s="10" t="s">
        <v>99</v>
      </c>
      <c r="L70" s="21">
        <v>100000000070</v>
      </c>
      <c r="N70" s="25" t="str">
        <f t="shared" si="8"/>
        <v xml:space="preserve">Wa(l)ter : de watervoetafdruk van 1 kg chorizo uit Spanje is 6240 liter. </v>
      </c>
      <c r="P70" s="10" t="s">
        <v>112</v>
      </c>
      <c r="Q70" s="25"/>
      <c r="S70" s="25"/>
    </row>
    <row r="71" spans="1:19" s="10" customFormat="1" ht="90" customHeight="1" x14ac:dyDescent="0.3">
      <c r="A71" s="7" t="s">
        <v>160</v>
      </c>
      <c r="B71" s="8" t="s">
        <v>88</v>
      </c>
      <c r="C71" s="9" t="str">
        <f t="shared" si="10"/>
        <v>lamsvlees uit België - 500 g / 16,23€</v>
      </c>
      <c r="D71" s="32">
        <f>29.5*1.1*F71/1000</f>
        <v>16.225000000000001</v>
      </c>
      <c r="E71" s="28">
        <v>7440</v>
      </c>
      <c r="F71" s="10">
        <v>500</v>
      </c>
      <c r="G71" s="10" t="s">
        <v>37</v>
      </c>
      <c r="H71" s="12">
        <f t="shared" si="9"/>
        <v>3720</v>
      </c>
      <c r="I71" s="11">
        <f>0.25*H71</f>
        <v>930</v>
      </c>
      <c r="J71" s="12">
        <f t="shared" si="11"/>
        <v>2790</v>
      </c>
      <c r="K71" s="10" t="s">
        <v>160</v>
      </c>
      <c r="L71" s="21">
        <v>100000000071</v>
      </c>
      <c r="N71" s="25" t="str">
        <f t="shared" si="8"/>
        <v xml:space="preserve">Wa(l)ter : de watervoetafdruk van 1 kg lamsvlees uit België is 7440 liter. Zelfs indien het vlees uit België afkomstig is, is het buitenlands wateraandeel belangrijk doordat het veevoeder geïmporteerd wordt uit bijvoorbeeld Zuid-Amerika. </v>
      </c>
      <c r="P71" s="10" t="s">
        <v>111</v>
      </c>
      <c r="Q71" s="25" t="s">
        <v>237</v>
      </c>
      <c r="S71" s="25" t="s">
        <v>237</v>
      </c>
    </row>
    <row r="72" spans="1:19" s="10" customFormat="1" ht="90" customHeight="1" x14ac:dyDescent="0.3">
      <c r="A72" s="7" t="s">
        <v>21</v>
      </c>
      <c r="B72" s="8" t="s">
        <v>44</v>
      </c>
      <c r="C72" s="9" t="str">
        <f t="shared" si="10"/>
        <v>selder uit België - per stuk / 1,09€</v>
      </c>
      <c r="D72" s="32">
        <f>0.99*1.1</f>
        <v>1.089</v>
      </c>
      <c r="E72" s="28">
        <v>155</v>
      </c>
      <c r="F72" s="23">
        <v>200</v>
      </c>
      <c r="G72" s="23" t="s">
        <v>37</v>
      </c>
      <c r="H72" s="12">
        <f t="shared" si="9"/>
        <v>31</v>
      </c>
      <c r="I72" s="11">
        <v>0</v>
      </c>
      <c r="J72" s="12">
        <f t="shared" si="11"/>
        <v>31</v>
      </c>
      <c r="K72" s="10" t="s">
        <v>21</v>
      </c>
      <c r="L72" s="21">
        <v>100000000072</v>
      </c>
      <c r="N72" s="25" t="str">
        <f t="shared" si="8"/>
        <v>Wa(l)ter : de watervoetafdruk van 1 kg selder uit België is 155 liter. Lokale, seizoensgebonden groenten hebben een lage watervoetafdruk.</v>
      </c>
      <c r="P72" s="10" t="s">
        <v>111</v>
      </c>
      <c r="Q72" s="25" t="s">
        <v>213</v>
      </c>
      <c r="S72" s="25" t="s">
        <v>213</v>
      </c>
    </row>
    <row r="73" spans="1:19" s="10" customFormat="1" ht="90" customHeight="1" x14ac:dyDescent="0.3">
      <c r="A73" s="7" t="s">
        <v>100</v>
      </c>
      <c r="B73" s="8" t="s">
        <v>88</v>
      </c>
      <c r="C73" s="9" t="str">
        <f t="shared" si="10"/>
        <v>pitavlees  - 500 g / 5,27€</v>
      </c>
      <c r="D73" s="32">
        <f>9.58*1.1*F73/1000</f>
        <v>5.2690000000000001</v>
      </c>
      <c r="E73" s="28">
        <v>7400</v>
      </c>
      <c r="F73" s="10">
        <v>500</v>
      </c>
      <c r="G73" s="10" t="s">
        <v>37</v>
      </c>
      <c r="H73" s="12">
        <f t="shared" si="9"/>
        <v>3700</v>
      </c>
      <c r="I73" s="11">
        <f>0.25*H73</f>
        <v>925</v>
      </c>
      <c r="J73" s="12">
        <f t="shared" si="11"/>
        <v>2775</v>
      </c>
      <c r="K73" s="10" t="s">
        <v>100</v>
      </c>
      <c r="L73" s="21">
        <v>100000000073</v>
      </c>
      <c r="N73" s="25" t="str">
        <f t="shared" si="8"/>
        <v xml:space="preserve">Wa(l)ter : de watervoetafdruk van 1 kg pitavlees  is 7400 liter. Zelfs indien het vlees uit België afkomstig is, is het buitenlands wateraandeel belangrijk doordat het veevoeder geïmporteerd wordt uit bijvoorbeeld Zuid-Amerika. </v>
      </c>
      <c r="Q73" s="25" t="s">
        <v>237</v>
      </c>
      <c r="S73" s="25" t="s">
        <v>237</v>
      </c>
    </row>
    <row r="74" spans="1:19" s="10" customFormat="1" ht="90" customHeight="1" x14ac:dyDescent="0.3">
      <c r="A74" s="7" t="s">
        <v>12</v>
      </c>
      <c r="B74" s="8" t="s">
        <v>44</v>
      </c>
      <c r="C74" s="9" t="str">
        <f t="shared" si="10"/>
        <v>sla uit België - per stuk / 1,20€</v>
      </c>
      <c r="D74" s="32">
        <f>1.09*1.1</f>
        <v>1.1990000000000003</v>
      </c>
      <c r="E74" s="28">
        <v>95</v>
      </c>
      <c r="F74" s="23">
        <v>450</v>
      </c>
      <c r="G74" s="23" t="s">
        <v>37</v>
      </c>
      <c r="H74" s="12">
        <f t="shared" si="9"/>
        <v>42.75</v>
      </c>
      <c r="I74" s="11">
        <f>H74</f>
        <v>42.75</v>
      </c>
      <c r="J74" s="12">
        <f t="shared" si="11"/>
        <v>0</v>
      </c>
      <c r="K74" s="10" t="s">
        <v>12</v>
      </c>
      <c r="L74" s="21">
        <v>100000000074</v>
      </c>
      <c r="N74" s="25" t="str">
        <f t="shared" si="8"/>
        <v>Wa(l)ter : de watervoetafdruk van 1 kg sla uit België is 95 liter. Lokale, seizoensgebonden groenten hebben een lage watervoetafdruk.</v>
      </c>
      <c r="P74" s="10" t="s">
        <v>111</v>
      </c>
      <c r="Q74" s="25" t="s">
        <v>213</v>
      </c>
      <c r="S74" s="25" t="s">
        <v>213</v>
      </c>
    </row>
    <row r="75" spans="1:19" s="10" customFormat="1" ht="90" customHeight="1" x14ac:dyDescent="0.3">
      <c r="A75" s="7" t="s">
        <v>101</v>
      </c>
      <c r="B75" s="8" t="s">
        <v>192</v>
      </c>
      <c r="C75" s="9" t="str">
        <f t="shared" si="10"/>
        <v>slagroom  - 200 ml / 3,45€</v>
      </c>
      <c r="D75" s="32">
        <f>15.69*1.1*F75/1000</f>
        <v>3.4518</v>
      </c>
      <c r="E75" s="28">
        <v>1900</v>
      </c>
      <c r="F75" s="10">
        <v>200</v>
      </c>
      <c r="G75" s="10" t="s">
        <v>38</v>
      </c>
      <c r="H75" s="12">
        <f t="shared" si="9"/>
        <v>380</v>
      </c>
      <c r="I75" s="11">
        <f>0.25*H75</f>
        <v>95</v>
      </c>
      <c r="J75" s="12">
        <f t="shared" si="11"/>
        <v>285</v>
      </c>
      <c r="K75" s="10" t="s">
        <v>101</v>
      </c>
      <c r="L75" s="21">
        <v>100000000075</v>
      </c>
      <c r="N75" s="25" t="str">
        <f t="shared" si="8"/>
        <v xml:space="preserve">Wa(l)ter : de watervoetafdruk van 1 liter slagroom  is 1900 liter. Zelfs indien het slagroom uit België afkomstig is, is het buitenlands wateraandeel belangrijk doordat het veevoeder geïmporteerd wordt uit bijvoorbeeld Zuid-Amerika. </v>
      </c>
      <c r="Q75" s="25" t="s">
        <v>238</v>
      </c>
      <c r="S75" s="25" t="s">
        <v>238</v>
      </c>
    </row>
    <row r="76" spans="1:19" s="10" customFormat="1" ht="90" customHeight="1" x14ac:dyDescent="0.3">
      <c r="A76" s="7" t="s">
        <v>29</v>
      </c>
      <c r="B76" s="8" t="s">
        <v>51</v>
      </c>
      <c r="C76" s="9" t="str">
        <f t="shared" si="10"/>
        <v>snijbonen uit België - 1 kg / 1,63€</v>
      </c>
      <c r="D76" s="32">
        <f>1.48*1.1*F76/1000</f>
        <v>1.6279999999999999</v>
      </c>
      <c r="E76" s="28">
        <v>210</v>
      </c>
      <c r="F76" s="10">
        <v>1000</v>
      </c>
      <c r="G76" s="10" t="s">
        <v>37</v>
      </c>
      <c r="H76" s="12">
        <f t="shared" si="9"/>
        <v>210</v>
      </c>
      <c r="I76" s="11">
        <f>H76</f>
        <v>210</v>
      </c>
      <c r="J76" s="12">
        <f t="shared" si="11"/>
        <v>0</v>
      </c>
      <c r="K76" s="10" t="s">
        <v>29</v>
      </c>
      <c r="L76" s="21">
        <v>100000000076</v>
      </c>
      <c r="N76" s="25" t="str">
        <f t="shared" si="8"/>
        <v>Wa(l)ter : de watervoetafdruk van 1 kg snijbonen uit België is 210 liter. Lokale, seizoensgebonden groenten hebben een lage watervoetafdruk.</v>
      </c>
      <c r="P76" s="10" t="s">
        <v>111</v>
      </c>
      <c r="Q76" s="25" t="s">
        <v>213</v>
      </c>
      <c r="S76" s="25" t="s">
        <v>213</v>
      </c>
    </row>
    <row r="77" spans="1:19" s="10" customFormat="1" ht="90" customHeight="1" x14ac:dyDescent="0.3">
      <c r="A77" s="7" t="s">
        <v>71</v>
      </c>
      <c r="B77" s="8" t="s">
        <v>196</v>
      </c>
      <c r="C77" s="9" t="str">
        <f t="shared" si="10"/>
        <v>spek uit België - pakje 140 g / 2,30€</v>
      </c>
      <c r="D77" s="32">
        <f>14.95*1.1*F77/1000</f>
        <v>2.3023000000000002</v>
      </c>
      <c r="E77" s="28">
        <v>6480</v>
      </c>
      <c r="F77" s="10">
        <v>140</v>
      </c>
      <c r="G77" s="10" t="s">
        <v>37</v>
      </c>
      <c r="H77" s="12">
        <f t="shared" si="9"/>
        <v>907.2</v>
      </c>
      <c r="I77" s="11">
        <f>0.25*H77</f>
        <v>226.8</v>
      </c>
      <c r="J77" s="12">
        <f t="shared" si="11"/>
        <v>680.40000000000009</v>
      </c>
      <c r="K77" s="10" t="s">
        <v>71</v>
      </c>
      <c r="L77" s="21">
        <v>100000000077</v>
      </c>
      <c r="N77" s="25" t="str">
        <f t="shared" si="8"/>
        <v xml:space="preserve">Wa(l)ter : de watervoetafdruk van 1 kg spek uit België is 6480 liter. Zelfs indien het spek uit België afkomstig is, is het buitenlands wateraandeel belangrijk doordat het veevoeder geïmporteerd wordt uit bijvoorbeeld Zuid-Amerika. </v>
      </c>
      <c r="P77" s="10" t="s">
        <v>111</v>
      </c>
      <c r="Q77" s="25" t="s">
        <v>239</v>
      </c>
      <c r="S77" s="25" t="s">
        <v>239</v>
      </c>
    </row>
    <row r="78" spans="1:19" s="10" customFormat="1" ht="90" customHeight="1" x14ac:dyDescent="0.3">
      <c r="A78" s="7" t="s">
        <v>30</v>
      </c>
      <c r="B78" s="8" t="s">
        <v>51</v>
      </c>
      <c r="C78" s="9" t="str">
        <f t="shared" si="10"/>
        <v>spinazie uit België - 1 kg / 4,13€</v>
      </c>
      <c r="D78" s="32">
        <f>3.75*1.1*F78/1000</f>
        <v>4.125</v>
      </c>
      <c r="E78" s="28">
        <v>100</v>
      </c>
      <c r="F78" s="10">
        <v>1000</v>
      </c>
      <c r="G78" s="10" t="s">
        <v>37</v>
      </c>
      <c r="H78" s="12">
        <f t="shared" si="9"/>
        <v>100</v>
      </c>
      <c r="I78" s="11">
        <f>H78</f>
        <v>100</v>
      </c>
      <c r="J78" s="12">
        <f t="shared" si="11"/>
        <v>0</v>
      </c>
      <c r="K78" s="10" t="s">
        <v>30</v>
      </c>
      <c r="L78" s="21">
        <v>100000000078</v>
      </c>
      <c r="N78" s="25" t="str">
        <f t="shared" ref="N78:N109" si="12">"Wa(l)ter : " &amp;IF(G78="gram",CONCATENATE("de watervoetafdruk van 1 kg ",A78," ", P78," is ",TEXT(E78,"##0")," liter. ",Q78),CONCATENATE("de watervoetafdruk van 1 liter ",A78," ", P78, " is ",TEXT(E78,"##0")," liter. ",Q78))</f>
        <v>Wa(l)ter : de watervoetafdruk van 1 kg spinazie uit België is 100 liter. Lokale, seizoensgebonden groenten hebben een lage watervoetafdruk.</v>
      </c>
      <c r="P78" s="10" t="s">
        <v>111</v>
      </c>
      <c r="Q78" s="25" t="s">
        <v>213</v>
      </c>
      <c r="S78" s="25" t="s">
        <v>213</v>
      </c>
    </row>
    <row r="79" spans="1:19" s="10" customFormat="1" ht="90" customHeight="1" x14ac:dyDescent="0.3">
      <c r="A79" s="7" t="s">
        <v>312</v>
      </c>
      <c r="B79" s="8" t="s">
        <v>51</v>
      </c>
      <c r="C79" s="9" t="str">
        <f t="shared" si="10"/>
        <v>spruitjes uit België - 1 kg / 1,39€</v>
      </c>
      <c r="D79" s="32">
        <f>1.26*1.1*F79/1000</f>
        <v>1.3860000000000001</v>
      </c>
      <c r="E79" s="28">
        <v>240</v>
      </c>
      <c r="F79" s="10">
        <v>1000</v>
      </c>
      <c r="G79" s="10" t="s">
        <v>37</v>
      </c>
      <c r="H79" s="12">
        <f t="shared" si="9"/>
        <v>240</v>
      </c>
      <c r="I79" s="11">
        <f>H79</f>
        <v>240</v>
      </c>
      <c r="J79" s="12">
        <f t="shared" si="11"/>
        <v>0</v>
      </c>
      <c r="K79" s="10" t="s">
        <v>202</v>
      </c>
      <c r="L79" s="21">
        <v>100000000079</v>
      </c>
      <c r="N79" s="25" t="str">
        <f t="shared" si="12"/>
        <v>Wa(l)ter : de watervoetafdruk van 1 kg spruitjes uit België is 240 liter. Lokale, seizoensgebonden groenten hebben een lage watervoetafdruk.</v>
      </c>
      <c r="P79" s="10" t="s">
        <v>111</v>
      </c>
      <c r="Q79" s="25" t="s">
        <v>213</v>
      </c>
      <c r="S79" s="25" t="s">
        <v>213</v>
      </c>
    </row>
    <row r="80" spans="1:19" s="10" customFormat="1" ht="90" customHeight="1" x14ac:dyDescent="0.3">
      <c r="A80" s="7" t="s">
        <v>313</v>
      </c>
      <c r="B80" s="8" t="s">
        <v>48</v>
      </c>
      <c r="C80" s="9" t="str">
        <f t="shared" si="10"/>
        <v>wit stokbrood  - 400 g / 0,72€</v>
      </c>
      <c r="D80" s="32">
        <f>1.63*1.1*F80/1000</f>
        <v>0.71719999999999995</v>
      </c>
      <c r="E80" s="28">
        <v>1610</v>
      </c>
      <c r="F80" s="10">
        <v>400</v>
      </c>
      <c r="G80" s="10" t="s">
        <v>37</v>
      </c>
      <c r="H80" s="12">
        <f t="shared" si="9"/>
        <v>644</v>
      </c>
      <c r="I80" s="11">
        <v>0</v>
      </c>
      <c r="J80" s="12">
        <f t="shared" si="11"/>
        <v>644</v>
      </c>
      <c r="K80" s="10" t="s">
        <v>181</v>
      </c>
      <c r="L80" s="21">
        <v>100000000080</v>
      </c>
      <c r="N80" s="25" t="str">
        <f t="shared" si="12"/>
        <v xml:space="preserve">Wa(l)ter : de watervoetafdruk van 1 kg wit stokbrood  is 1610 liter. De meeste tarwe voor bloem wordt ingevoerd. Wit brood heeft een watervoetafdruk die 40% hoger ligt dan bruin brood. </v>
      </c>
      <c r="Q80" s="25" t="s">
        <v>143</v>
      </c>
      <c r="S80" s="25" t="s">
        <v>143</v>
      </c>
    </row>
    <row r="81" spans="1:19" s="10" customFormat="1" ht="90" customHeight="1" x14ac:dyDescent="0.3">
      <c r="A81" s="7" t="s">
        <v>314</v>
      </c>
      <c r="B81" s="8" t="s">
        <v>86</v>
      </c>
      <c r="C81" s="9" t="str">
        <f t="shared" si="10"/>
        <v>stroop van peren uit België - 450 g / 3,13€</v>
      </c>
      <c r="D81" s="32">
        <f>6.33*1.1*F81/1000</f>
        <v>3.1333500000000005</v>
      </c>
      <c r="E81" s="28">
        <v>220</v>
      </c>
      <c r="F81" s="10">
        <v>450</v>
      </c>
      <c r="G81" s="10" t="s">
        <v>37</v>
      </c>
      <c r="H81" s="12">
        <f t="shared" si="9"/>
        <v>99</v>
      </c>
      <c r="I81" s="11">
        <f>H81</f>
        <v>99</v>
      </c>
      <c r="J81" s="12">
        <f t="shared" si="11"/>
        <v>0</v>
      </c>
      <c r="K81" s="10" t="s">
        <v>194</v>
      </c>
      <c r="L81" s="21">
        <v>100000000081</v>
      </c>
      <c r="N81" s="25" t="str">
        <f t="shared" si="12"/>
        <v>Wa(l)ter : de watervoetafdruk van 1 kg stroop van peren uit België is 220 liter. Deze is zeer laag ten opzichte van bijvoorbeeld pindakaas of choco.</v>
      </c>
      <c r="P81" s="10" t="s">
        <v>111</v>
      </c>
      <c r="Q81" s="25" t="s">
        <v>229</v>
      </c>
      <c r="S81" s="25" t="s">
        <v>229</v>
      </c>
    </row>
    <row r="82" spans="1:19" s="10" customFormat="1" ht="90" customHeight="1" x14ac:dyDescent="0.3">
      <c r="A82" s="7" t="s">
        <v>65</v>
      </c>
      <c r="B82" s="8" t="s">
        <v>51</v>
      </c>
      <c r="C82" s="9" t="str">
        <f t="shared" si="10"/>
        <v>suiker uit België - 1 kg / 2,60€</v>
      </c>
      <c r="D82" s="32">
        <f>2.36*1.1*F82/1000</f>
        <v>2.5960000000000001</v>
      </c>
      <c r="E82" s="28">
        <v>930</v>
      </c>
      <c r="F82" s="10">
        <v>1000</v>
      </c>
      <c r="G82" s="10" t="s">
        <v>37</v>
      </c>
      <c r="H82" s="12">
        <f t="shared" si="9"/>
        <v>930</v>
      </c>
      <c r="I82" s="11">
        <f>H82</f>
        <v>930</v>
      </c>
      <c r="J82" s="12">
        <f t="shared" si="11"/>
        <v>0</v>
      </c>
      <c r="K82" s="10" t="s">
        <v>65</v>
      </c>
      <c r="L82" s="21">
        <v>100000000082</v>
      </c>
      <c r="N82" s="25" t="str">
        <f t="shared" si="12"/>
        <v>Wa(l)ter : de watervoetafdruk van 1 kg suiker uit België is 930 liter. Deze is maar de helft dan van rietsuiker, die afkomstig is uit tropische landen.</v>
      </c>
      <c r="P82" s="10" t="s">
        <v>111</v>
      </c>
      <c r="Q82" s="25" t="s">
        <v>230</v>
      </c>
      <c r="S82" s="25" t="s">
        <v>230</v>
      </c>
    </row>
    <row r="83" spans="1:19" s="10" customFormat="1" ht="90" customHeight="1" x14ac:dyDescent="0.3">
      <c r="A83" s="7" t="s">
        <v>1</v>
      </c>
      <c r="B83" s="8" t="s">
        <v>92</v>
      </c>
      <c r="C83" s="9" t="str">
        <f t="shared" si="10"/>
        <v>thee uit Indonesië - 100 builtjes / 4,51€</v>
      </c>
      <c r="D83" s="32">
        <f>27.33*F83*1.1/1000</f>
        <v>4.5094500000000011</v>
      </c>
      <c r="E83" s="28">
        <v>11400</v>
      </c>
      <c r="F83" s="10">
        <v>150</v>
      </c>
      <c r="G83" s="10" t="s">
        <v>37</v>
      </c>
      <c r="H83" s="12">
        <f t="shared" si="9"/>
        <v>1710</v>
      </c>
      <c r="I83" s="11">
        <v>0</v>
      </c>
      <c r="J83" s="12">
        <f t="shared" si="11"/>
        <v>1710</v>
      </c>
      <c r="K83" s="10" t="s">
        <v>1</v>
      </c>
      <c r="L83" s="21">
        <v>100000000083</v>
      </c>
      <c r="N83" s="25" t="str">
        <f t="shared" si="12"/>
        <v>Wa(l)ter : de watervoetafdruk van 1 kg thee uit Indonesië is 11400 liter. De watervoetafdruk van thee is minder dan de helft dan van koffie.</v>
      </c>
      <c r="P83" s="10" t="s">
        <v>126</v>
      </c>
      <c r="Q83" s="25" t="s">
        <v>149</v>
      </c>
      <c r="S83" s="25" t="s">
        <v>149</v>
      </c>
    </row>
    <row r="84" spans="1:19" s="10" customFormat="1" ht="90" customHeight="1" x14ac:dyDescent="0.3">
      <c r="A84" s="7" t="s">
        <v>315</v>
      </c>
      <c r="B84" s="8" t="s">
        <v>81</v>
      </c>
      <c r="C84" s="9" t="str">
        <f t="shared" si="10"/>
        <v>tomaat uit België - 6 stuks / 1,19€</v>
      </c>
      <c r="D84" s="32">
        <f>1.2*1.1*F84/1000</f>
        <v>1.1879999999999999</v>
      </c>
      <c r="E84" s="28">
        <v>14</v>
      </c>
      <c r="F84" s="23">
        <v>900</v>
      </c>
      <c r="G84" s="23" t="s">
        <v>37</v>
      </c>
      <c r="H84" s="12">
        <f t="shared" si="9"/>
        <v>12.6</v>
      </c>
      <c r="I84" s="11">
        <f>H84</f>
        <v>12.6</v>
      </c>
      <c r="J84" s="12">
        <f t="shared" si="11"/>
        <v>0</v>
      </c>
      <c r="K84" s="10" t="s">
        <v>178</v>
      </c>
      <c r="L84" s="21">
        <v>100000000084</v>
      </c>
      <c r="N84" s="25" t="str">
        <f t="shared" si="12"/>
        <v>Wa(l)ter : de watervoetafdruk van 1 kg tomaat uit België is 14 liter. Deze is bijna 10 maal lager dan van Spaanse tomaten.</v>
      </c>
      <c r="P84" s="10" t="s">
        <v>111</v>
      </c>
      <c r="Q84" s="25" t="s">
        <v>201</v>
      </c>
      <c r="S84" s="25" t="s">
        <v>201</v>
      </c>
    </row>
    <row r="85" spans="1:19" s="10" customFormat="1" ht="90" customHeight="1" x14ac:dyDescent="0.3">
      <c r="A85" s="7" t="s">
        <v>315</v>
      </c>
      <c r="B85" s="8" t="s">
        <v>81</v>
      </c>
      <c r="C85" s="9" t="str">
        <f t="shared" si="10"/>
        <v>tomaat uit Spanje - 6 stuks / 1,19€</v>
      </c>
      <c r="D85" s="32">
        <f>1.2*1.1*F85/1000</f>
        <v>1.1879999999999999</v>
      </c>
      <c r="E85" s="28">
        <v>90</v>
      </c>
      <c r="F85" s="23">
        <v>900</v>
      </c>
      <c r="G85" s="23" t="s">
        <v>37</v>
      </c>
      <c r="H85" s="12">
        <f t="shared" si="9"/>
        <v>81</v>
      </c>
      <c r="I85" s="11">
        <v>0</v>
      </c>
      <c r="J85" s="12">
        <f t="shared" ref="J85" si="13">H85-I85</f>
        <v>81</v>
      </c>
      <c r="K85" s="10" t="s">
        <v>179</v>
      </c>
      <c r="L85" s="21">
        <v>100000000085</v>
      </c>
      <c r="N85" s="25" t="str">
        <f t="shared" si="12"/>
        <v>Wa(l)ter : de watervoetafdruk van 1 kg tomaat uit Spanje is 90 liter. Deze is bijna 10 maal hoger dan van Belgische tomaten.</v>
      </c>
      <c r="P85" s="10" t="s">
        <v>112</v>
      </c>
      <c r="Q85" s="25" t="s">
        <v>150</v>
      </c>
      <c r="S85" s="25" t="s">
        <v>150</v>
      </c>
    </row>
    <row r="86" spans="1:19" s="10" customFormat="1" ht="90" customHeight="1" x14ac:dyDescent="0.3">
      <c r="A86" s="7" t="s">
        <v>31</v>
      </c>
      <c r="B86" s="8" t="s">
        <v>51</v>
      </c>
      <c r="C86" s="9" t="str">
        <f t="shared" si="10"/>
        <v>ui uit België - 1 kg / 1,98€</v>
      </c>
      <c r="D86" s="32">
        <f>1.8*1.1*F86/1000</f>
        <v>1.9800000000000002</v>
      </c>
      <c r="E86" s="28">
        <v>240</v>
      </c>
      <c r="F86" s="10">
        <v>1000</v>
      </c>
      <c r="G86" s="10" t="s">
        <v>37</v>
      </c>
      <c r="H86" s="12">
        <f t="shared" si="9"/>
        <v>240</v>
      </c>
      <c r="I86" s="11">
        <f>H86</f>
        <v>240</v>
      </c>
      <c r="J86" s="12">
        <f t="shared" si="11"/>
        <v>0</v>
      </c>
      <c r="K86" s="10" t="s">
        <v>31</v>
      </c>
      <c r="L86" s="21">
        <v>100000000086</v>
      </c>
      <c r="N86" s="25" t="str">
        <f t="shared" si="12"/>
        <v>Wa(l)ter : de watervoetafdruk van 1 kg ui uit België is 240 liter. Lokale, seizoensgebonden groenten hebben een lage watervoetafdruk.</v>
      </c>
      <c r="P86" s="10" t="s">
        <v>111</v>
      </c>
      <c r="Q86" s="25" t="s">
        <v>213</v>
      </c>
      <c r="S86" s="25" t="s">
        <v>213</v>
      </c>
    </row>
    <row r="87" spans="1:19" s="10" customFormat="1" ht="90" customHeight="1" x14ac:dyDescent="0.3">
      <c r="A87" s="7" t="s">
        <v>15</v>
      </c>
      <c r="B87" s="8" t="s">
        <v>88</v>
      </c>
      <c r="C87" s="9" t="str">
        <f t="shared" si="10"/>
        <v>varkensvlees uit België - 500 g / 5,47€</v>
      </c>
      <c r="D87" s="32">
        <f>9.95*1.1*F87/1000</f>
        <v>5.4725000000000001</v>
      </c>
      <c r="E87" s="28">
        <v>5200</v>
      </c>
      <c r="F87" s="10">
        <v>500</v>
      </c>
      <c r="G87" s="10" t="s">
        <v>37</v>
      </c>
      <c r="H87" s="12">
        <f t="shared" si="9"/>
        <v>2600</v>
      </c>
      <c r="I87" s="11">
        <f>0.25*H87</f>
        <v>650</v>
      </c>
      <c r="J87" s="12">
        <f t="shared" si="11"/>
        <v>1950</v>
      </c>
      <c r="K87" s="10" t="s">
        <v>15</v>
      </c>
      <c r="L87" s="21">
        <v>100000000087</v>
      </c>
      <c r="N87" s="25" t="str">
        <f t="shared" si="12"/>
        <v>Wa(l)ter : de watervoetafdruk van 1 kg varkensvlees uit België is 5200 liter. Zelfs indien het varkensvlees uit België afkomstig is, is het buitenlands wateraandeel belangrijk doordat het veevoeder geïmporteerd wordt uit bijvoorbeeld Zuid-Amerika.</v>
      </c>
      <c r="P87" s="10" t="s">
        <v>111</v>
      </c>
      <c r="Q87" s="25" t="s">
        <v>240</v>
      </c>
      <c r="S87" s="25" t="s">
        <v>240</v>
      </c>
    </row>
    <row r="88" spans="1:19" s="10" customFormat="1" ht="90" customHeight="1" x14ac:dyDescent="0.3">
      <c r="A88" s="7" t="s">
        <v>193</v>
      </c>
      <c r="B88" s="8" t="s">
        <v>169</v>
      </c>
      <c r="C88" s="9" t="str">
        <f t="shared" si="10"/>
        <v>vegan burger  - 4 stuks / 5,29€</v>
      </c>
      <c r="D88" s="32">
        <f>18.23*F88*1.1/1000</f>
        <v>5.2939920000000011</v>
      </c>
      <c r="E88" s="28">
        <v>2100</v>
      </c>
      <c r="F88" s="23">
        <v>264</v>
      </c>
      <c r="G88" s="23" t="s">
        <v>37</v>
      </c>
      <c r="H88" s="12">
        <f t="shared" si="9"/>
        <v>554.4</v>
      </c>
      <c r="I88" s="11">
        <f>0.25*H88</f>
        <v>138.6</v>
      </c>
      <c r="J88" s="12">
        <f t="shared" si="11"/>
        <v>415.79999999999995</v>
      </c>
      <c r="K88" s="10" t="s">
        <v>193</v>
      </c>
      <c r="L88" s="21">
        <v>100000000088</v>
      </c>
      <c r="N88" s="25" t="str">
        <f t="shared" si="12"/>
        <v>Wa(l)ter : de watervoetafdruk van 1 kg vegan burger  is 2100 liter. Deze is maar de helft van varkensvlees.</v>
      </c>
      <c r="Q88" s="25" t="s">
        <v>231</v>
      </c>
      <c r="S88" s="25" t="s">
        <v>231</v>
      </c>
    </row>
    <row r="89" spans="1:19" s="10" customFormat="1" ht="90" customHeight="1" x14ac:dyDescent="0.3">
      <c r="A89" s="7" t="s">
        <v>66</v>
      </c>
      <c r="B89" s="8" t="s">
        <v>84</v>
      </c>
      <c r="C89" s="9" t="str">
        <f t="shared" si="10"/>
        <v>varkensworst uit België - 3 stuks / 3,86€</v>
      </c>
      <c r="D89" s="32">
        <f>7.8*1.1*F89/1000</f>
        <v>3.8610000000000002</v>
      </c>
      <c r="E89" s="28">
        <v>5200</v>
      </c>
      <c r="F89" s="23">
        <v>450</v>
      </c>
      <c r="G89" s="23" t="s">
        <v>37</v>
      </c>
      <c r="H89" s="12">
        <f t="shared" si="9"/>
        <v>2340</v>
      </c>
      <c r="I89" s="11">
        <f>0.25*H89</f>
        <v>585</v>
      </c>
      <c r="J89" s="12">
        <f t="shared" si="11"/>
        <v>1755</v>
      </c>
      <c r="K89" s="10" t="s">
        <v>66</v>
      </c>
      <c r="L89" s="21">
        <v>100000000089</v>
      </c>
      <c r="N89" s="25" t="str">
        <f t="shared" si="12"/>
        <v>Wa(l)ter : de watervoetafdruk van 1 kg varkensworst uit België is 5200 liter. Zelfs indien het varkensvlees uit België afkomstig is, is het buitenlands wateraandeel belangrijk doordat het veevoeder geïmporteerd wordt uit bijvoorbeeld Zuid-Amerika.</v>
      </c>
      <c r="P89" s="10" t="s">
        <v>111</v>
      </c>
      <c r="Q89" s="25" t="s">
        <v>240</v>
      </c>
      <c r="S89" s="25" t="s">
        <v>240</v>
      </c>
    </row>
    <row r="90" spans="1:19" s="10" customFormat="1" ht="90" customHeight="1" x14ac:dyDescent="0.3">
      <c r="A90" s="7" t="s">
        <v>316</v>
      </c>
      <c r="B90" s="8" t="s">
        <v>60</v>
      </c>
      <c r="C90" s="9" t="str">
        <f t="shared" si="10"/>
        <v>volle melk  uit België - 1 L / 1,21€</v>
      </c>
      <c r="D90" s="32">
        <f>1.1*1.1*F90/1000</f>
        <v>1.2100000000000002</v>
      </c>
      <c r="E90" s="28">
        <v>1250</v>
      </c>
      <c r="F90" s="23">
        <v>1000</v>
      </c>
      <c r="G90" s="23" t="s">
        <v>37</v>
      </c>
      <c r="H90" s="12">
        <f t="shared" si="9"/>
        <v>1250</v>
      </c>
      <c r="I90" s="11">
        <f>0.25*H90</f>
        <v>312.5</v>
      </c>
      <c r="J90" s="12">
        <f t="shared" si="11"/>
        <v>937.5</v>
      </c>
      <c r="K90" s="10" t="s">
        <v>174</v>
      </c>
      <c r="L90" s="21">
        <v>100000000090</v>
      </c>
      <c r="N90" s="25" t="str">
        <f t="shared" si="12"/>
        <v>Wa(l)ter : de watervoetafdruk van 1 kg volle melk  uit België is 1250 liter. Zelfs indien de melk uit België afkomstig is, is het buitenlands wateraandeel belangrijk doordat het veevoeder geïmporteerd wordt uit bijvoorbeeld Zuid-Amerika. Plantaardige melkvervangers hebben een vijf keer lagere watervoetafdruk.</v>
      </c>
      <c r="P90" s="10" t="s">
        <v>111</v>
      </c>
      <c r="Q90" s="25" t="s">
        <v>262</v>
      </c>
      <c r="S90" s="25" t="s">
        <v>262</v>
      </c>
    </row>
    <row r="91" spans="1:19" s="10" customFormat="1" ht="90" customHeight="1" x14ac:dyDescent="0.3">
      <c r="A91" s="7" t="s">
        <v>127</v>
      </c>
      <c r="B91" s="8" t="s">
        <v>68</v>
      </c>
      <c r="C91" s="9" t="str">
        <f t="shared" si="10"/>
        <v>amandelnoten uit Spanje - doosje 250 g / 5,49€</v>
      </c>
      <c r="D91" s="32">
        <f>19.96*1.1*F91/1000</f>
        <v>5.4890000000000008</v>
      </c>
      <c r="E91" s="28">
        <v>28200</v>
      </c>
      <c r="F91" s="10">
        <v>250</v>
      </c>
      <c r="G91" s="10" t="s">
        <v>37</v>
      </c>
      <c r="H91" s="12">
        <f t="shared" si="9"/>
        <v>7050</v>
      </c>
      <c r="I91" s="11">
        <v>0</v>
      </c>
      <c r="J91" s="12">
        <f t="shared" ref="J91" si="14">H91-I91</f>
        <v>7050</v>
      </c>
      <c r="K91" s="10" t="s">
        <v>127</v>
      </c>
      <c r="L91" s="21">
        <v>100000000091</v>
      </c>
      <c r="N91" s="25" t="str">
        <f t="shared" si="12"/>
        <v>Wa(l)ter : de watervoetafdruk van 1 kg amandelnoten uit Spanje is 28200 liter. Noten leveren veel eiwitten en vetten. De watervoetafdruk van amandelnoten is wel dubbel zo hoog als van walnoten (5080 l/kg).</v>
      </c>
      <c r="P91" s="10" t="s">
        <v>112</v>
      </c>
      <c r="Q91" s="25" t="s">
        <v>243</v>
      </c>
      <c r="S91" s="25" t="s">
        <v>243</v>
      </c>
    </row>
    <row r="92" spans="1:19" s="10" customFormat="1" ht="90" customHeight="1" x14ac:dyDescent="0.3">
      <c r="A92" s="7" t="s">
        <v>154</v>
      </c>
      <c r="B92" s="8" t="s">
        <v>68</v>
      </c>
      <c r="C92" s="9" t="str">
        <f t="shared" si="10"/>
        <v>walnoten uit de Verenigde Staten - doosje 250 g / 7,27€</v>
      </c>
      <c r="D92" s="32">
        <f>26.45*F92*1.1/1000</f>
        <v>7.2737500000000006</v>
      </c>
      <c r="E92" s="28">
        <v>12400</v>
      </c>
      <c r="F92" s="10">
        <v>250</v>
      </c>
      <c r="G92" s="10" t="s">
        <v>37</v>
      </c>
      <c r="H92" s="12">
        <f t="shared" si="9"/>
        <v>3100</v>
      </c>
      <c r="I92" s="11">
        <v>0</v>
      </c>
      <c r="J92" s="12">
        <f t="shared" si="11"/>
        <v>3100</v>
      </c>
      <c r="K92" s="10" t="s">
        <v>154</v>
      </c>
      <c r="L92" s="21">
        <v>100000000092</v>
      </c>
      <c r="N92" s="25" t="str">
        <f t="shared" si="12"/>
        <v>Wa(l)ter : de watervoetafdruk van 1 kg walnoten uit de Verenigde Staten is 12400 liter. Noten leveren veel eiwitten en vetten. De watervoetafdruk van walnoten is vergelijkbaar met die van apenootjes, en lager dan van noten zoals cashewnoten of amandelnoten.</v>
      </c>
      <c r="P92" s="10" t="s">
        <v>128</v>
      </c>
      <c r="Q92" s="25" t="s">
        <v>244</v>
      </c>
      <c r="S92" s="25" t="s">
        <v>244</v>
      </c>
    </row>
    <row r="93" spans="1:19" s="10" customFormat="1" ht="90" customHeight="1" x14ac:dyDescent="0.3">
      <c r="A93" s="7" t="s">
        <v>32</v>
      </c>
      <c r="B93" s="8" t="s">
        <v>51</v>
      </c>
      <c r="C93" s="9" t="str">
        <f t="shared" si="10"/>
        <v>witloof uit België - 1 kg / 5,48€</v>
      </c>
      <c r="D93" s="32">
        <f>4.98*1.1*F93/1000</f>
        <v>5.4780000000000006</v>
      </c>
      <c r="E93" s="28">
        <v>94</v>
      </c>
      <c r="F93" s="23">
        <v>1000</v>
      </c>
      <c r="G93" s="23" t="s">
        <v>37</v>
      </c>
      <c r="H93" s="12">
        <f t="shared" si="9"/>
        <v>94</v>
      </c>
      <c r="I93" s="11">
        <f>H93</f>
        <v>94</v>
      </c>
      <c r="J93" s="12">
        <f t="shared" si="11"/>
        <v>0</v>
      </c>
      <c r="K93" s="10" t="s">
        <v>32</v>
      </c>
      <c r="L93" s="21">
        <v>100000000093</v>
      </c>
      <c r="N93" s="25" t="str">
        <f t="shared" si="12"/>
        <v>Wa(l)ter : de watervoetafdruk van 1 kg witloof uit België is 94 liter. Lokale, seizoensgebonden groenten hebben een lage watervoetafdruk.</v>
      </c>
      <c r="P93" s="10" t="s">
        <v>111</v>
      </c>
      <c r="Q93" s="25" t="s">
        <v>213</v>
      </c>
      <c r="S93" s="25" t="s">
        <v>213</v>
      </c>
    </row>
    <row r="94" spans="1:19" s="10" customFormat="1" ht="90" customHeight="1" x14ac:dyDescent="0.3">
      <c r="A94" s="7" t="s">
        <v>24</v>
      </c>
      <c r="B94" s="8" t="s">
        <v>44</v>
      </c>
      <c r="C94" s="9" t="str">
        <f t="shared" si="10"/>
        <v>witte kool uit België - per stuk / 0,98€</v>
      </c>
      <c r="D94" s="32">
        <f>0.89*1.1</f>
        <v>0.97900000000000009</v>
      </c>
      <c r="E94" s="28">
        <v>240</v>
      </c>
      <c r="F94" s="23">
        <v>1650</v>
      </c>
      <c r="G94" s="23" t="s">
        <v>37</v>
      </c>
      <c r="H94" s="12">
        <f t="shared" si="9"/>
        <v>396</v>
      </c>
      <c r="I94" s="11">
        <f>H94</f>
        <v>396</v>
      </c>
      <c r="J94" s="12">
        <f t="shared" si="11"/>
        <v>0</v>
      </c>
      <c r="K94" s="10" t="s">
        <v>24</v>
      </c>
      <c r="L94" s="21">
        <v>100000000094</v>
      </c>
      <c r="N94" s="25" t="str">
        <f t="shared" si="12"/>
        <v>Wa(l)ter : de watervoetafdruk van 1 kg witte kool uit België is 240 liter. Lokale, seizoensgebonden groenten hebben een lage watervoetafdruk.</v>
      </c>
      <c r="P94" s="10" t="s">
        <v>111</v>
      </c>
      <c r="Q94" s="25" t="s">
        <v>213</v>
      </c>
      <c r="S94" s="25" t="s">
        <v>213</v>
      </c>
    </row>
    <row r="95" spans="1:19" s="10" customFormat="1" ht="90" customHeight="1" x14ac:dyDescent="0.3">
      <c r="A95" s="7" t="s">
        <v>58</v>
      </c>
      <c r="B95" s="8" t="s">
        <v>51</v>
      </c>
      <c r="C95" s="9" t="str">
        <f t="shared" si="10"/>
        <v>wortelen uit België - 1 kg / 1,21€</v>
      </c>
      <c r="D95" s="32">
        <f>1.1*1.1*F95/1000</f>
        <v>1.2100000000000002</v>
      </c>
      <c r="E95" s="28">
        <v>150</v>
      </c>
      <c r="F95" s="23">
        <v>1000</v>
      </c>
      <c r="G95" s="23" t="s">
        <v>37</v>
      </c>
      <c r="H95" s="12">
        <f t="shared" si="9"/>
        <v>150</v>
      </c>
      <c r="I95" s="11">
        <f>H95</f>
        <v>150</v>
      </c>
      <c r="J95" s="12">
        <f t="shared" si="11"/>
        <v>0</v>
      </c>
      <c r="K95" s="10" t="s">
        <v>58</v>
      </c>
      <c r="L95" s="21">
        <v>100000000095</v>
      </c>
      <c r="N95" s="25" t="str">
        <f t="shared" si="12"/>
        <v>Wa(l)ter : de watervoetafdruk van 1 kg wortelen uit België is 150 liter. Lokale, seizoensgebonden groenten hebben een lage watervoetafdruk.</v>
      </c>
      <c r="P95" s="10" t="s">
        <v>111</v>
      </c>
      <c r="Q95" s="25" t="s">
        <v>213</v>
      </c>
      <c r="S95" s="25" t="s">
        <v>213</v>
      </c>
    </row>
    <row r="96" spans="1:19" s="10" customFormat="1" ht="90" customHeight="1" x14ac:dyDescent="0.3">
      <c r="A96" s="7" t="s">
        <v>78</v>
      </c>
      <c r="B96" s="8" t="s">
        <v>91</v>
      </c>
      <c r="C96" s="9" t="str">
        <f t="shared" si="10"/>
        <v>yoghurt uit België - 750 g / 5,12€</v>
      </c>
      <c r="D96" s="32">
        <f>6.2*1.1*F96/1000</f>
        <v>5.1150000000000011</v>
      </c>
      <c r="E96" s="28">
        <v>1190</v>
      </c>
      <c r="F96" s="10">
        <v>750</v>
      </c>
      <c r="G96" s="10" t="s">
        <v>37</v>
      </c>
      <c r="H96" s="12">
        <f t="shared" si="9"/>
        <v>892.5</v>
      </c>
      <c r="I96" s="11">
        <f>0.25*H96</f>
        <v>223.125</v>
      </c>
      <c r="J96" s="12">
        <f t="shared" si="11"/>
        <v>669.375</v>
      </c>
      <c r="K96" s="10" t="s">
        <v>78</v>
      </c>
      <c r="L96" s="21">
        <v>100000000096</v>
      </c>
      <c r="N96" s="25" t="str">
        <f t="shared" si="12"/>
        <v>Wa(l)ter : de watervoetafdruk van 1 kg yoghurt uit België is 1190 liter. Zelfs indien de melk uit België afkomstig is, is het buitenlands wateraandeel belangrijk doordat het veevoeder geïmporteerd wordt uit bijvoorbeeld Zuid-Amerika. Plantaardige yoghurtvervangers hebben een vijf keer lagere watervoetafdruk.</v>
      </c>
      <c r="P96" s="10" t="s">
        <v>111</v>
      </c>
      <c r="Q96" s="25" t="s">
        <v>263</v>
      </c>
      <c r="S96" s="25" t="s">
        <v>263</v>
      </c>
    </row>
    <row r="97" spans="1:19" s="10" customFormat="1" ht="90" customHeight="1" x14ac:dyDescent="0.3">
      <c r="A97" s="7" t="s">
        <v>59</v>
      </c>
      <c r="B97" s="8" t="s">
        <v>60</v>
      </c>
      <c r="C97" s="9" t="str">
        <f t="shared" si="10"/>
        <v>zonnebloemolie  - 1 L / 5,27€</v>
      </c>
      <c r="D97" s="32">
        <f>4.79*1.1*F97/1000</f>
        <v>5.2690000000000001</v>
      </c>
      <c r="E97" s="28">
        <v>6800</v>
      </c>
      <c r="F97" s="23">
        <v>1000</v>
      </c>
      <c r="G97" s="23" t="s">
        <v>38</v>
      </c>
      <c r="H97" s="12">
        <f t="shared" si="9"/>
        <v>6800</v>
      </c>
      <c r="I97" s="11">
        <v>0</v>
      </c>
      <c r="J97" s="12">
        <f t="shared" si="11"/>
        <v>6800</v>
      </c>
      <c r="K97" s="10" t="s">
        <v>59</v>
      </c>
      <c r="L97" s="21">
        <v>100000000097</v>
      </c>
      <c r="N97" s="25" t="str">
        <f t="shared" si="12"/>
        <v xml:space="preserve">Wa(l)ter : de watervoetafdruk van 1 liter zonnebloemolie  is 6800 liter. </v>
      </c>
      <c r="Q97" s="25"/>
      <c r="S97" s="25"/>
    </row>
    <row r="98" spans="1:19" s="10" customFormat="1" ht="90" customHeight="1" x14ac:dyDescent="0.3">
      <c r="A98" s="7" t="s">
        <v>317</v>
      </c>
      <c r="B98" s="8" t="s">
        <v>132</v>
      </c>
      <c r="C98" s="9" t="str">
        <f t="shared" si="10"/>
        <v>asperges uit België - bundel 500 g / 2,41€</v>
      </c>
      <c r="D98" s="32">
        <f>4.38*1.1*F98/1000</f>
        <v>2.4090000000000003</v>
      </c>
      <c r="E98" s="28">
        <v>880</v>
      </c>
      <c r="F98" s="10">
        <v>500</v>
      </c>
      <c r="G98" s="10" t="s">
        <v>37</v>
      </c>
      <c r="H98" s="12">
        <f t="shared" si="9"/>
        <v>440</v>
      </c>
      <c r="I98" s="11">
        <f>H98</f>
        <v>440</v>
      </c>
      <c r="J98" s="12">
        <f t="shared" si="11"/>
        <v>0</v>
      </c>
      <c r="K98" s="10" t="s">
        <v>183</v>
      </c>
      <c r="L98" s="21">
        <v>100000000098</v>
      </c>
      <c r="N98" s="25" t="str">
        <f t="shared" si="12"/>
        <v>Wa(l)ter : de watervoetafdruk van 1 kg asperges uit België is 880 liter. Lokale, seizoensgebonden groenten hebben een lage watervoetafdruk.</v>
      </c>
      <c r="P98" s="10" t="s">
        <v>111</v>
      </c>
      <c r="Q98" s="25" t="s">
        <v>213</v>
      </c>
      <c r="S98" s="25" t="s">
        <v>213</v>
      </c>
    </row>
    <row r="99" spans="1:19" s="10" customFormat="1" ht="90" customHeight="1" x14ac:dyDescent="0.3">
      <c r="A99" s="7" t="s">
        <v>317</v>
      </c>
      <c r="B99" s="8" t="s">
        <v>132</v>
      </c>
      <c r="C99" s="9" t="str">
        <f t="shared" si="10"/>
        <v>asperges uit Peru - bundel 500 g / 2,52€</v>
      </c>
      <c r="D99" s="32">
        <f>4.58*1.1*F99/1000</f>
        <v>2.5190000000000001</v>
      </c>
      <c r="E99" s="28">
        <v>1130</v>
      </c>
      <c r="F99" s="10">
        <v>500</v>
      </c>
      <c r="G99" s="10" t="s">
        <v>37</v>
      </c>
      <c r="H99" s="12">
        <f t="shared" si="9"/>
        <v>565</v>
      </c>
      <c r="I99" s="11">
        <v>0</v>
      </c>
      <c r="J99" s="12">
        <f t="shared" ref="J99:J100" si="15">H99-I99</f>
        <v>565</v>
      </c>
      <c r="K99" s="10" t="s">
        <v>182</v>
      </c>
      <c r="L99" s="21">
        <v>100000000099</v>
      </c>
      <c r="N99" s="25" t="str">
        <f t="shared" si="12"/>
        <v>Wa(l)ter : de watervoetafdruk van 1 kg asperges uit Peru is 1130 liter. Het hele jaar door zijn er asperges te krijgen uit Peru, maar die worden geteeld in een regio met grote waterproblemen.</v>
      </c>
      <c r="P99" s="10" t="s">
        <v>123</v>
      </c>
      <c r="Q99" s="25" t="s">
        <v>214</v>
      </c>
      <c r="S99" s="25" t="s">
        <v>214</v>
      </c>
    </row>
    <row r="100" spans="1:19" s="10" customFormat="1" ht="90" customHeight="1" x14ac:dyDescent="0.3">
      <c r="A100" s="7" t="s">
        <v>108</v>
      </c>
      <c r="B100" s="8" t="s">
        <v>44</v>
      </c>
      <c r="C100" s="9" t="str">
        <f t="shared" si="10"/>
        <v>ananas uit Ivoorkust - per stuk / 1,19€</v>
      </c>
      <c r="D100" s="32">
        <f>0.83*1.1*F100/1000</f>
        <v>1.1869000000000001</v>
      </c>
      <c r="E100" s="28">
        <v>300</v>
      </c>
      <c r="F100" s="23">
        <v>1300</v>
      </c>
      <c r="G100" s="23" t="s">
        <v>37</v>
      </c>
      <c r="H100" s="12">
        <f t="shared" si="9"/>
        <v>390</v>
      </c>
      <c r="I100" s="11">
        <v>0</v>
      </c>
      <c r="J100" s="12">
        <f t="shared" si="15"/>
        <v>390</v>
      </c>
      <c r="K100" s="10" t="s">
        <v>108</v>
      </c>
      <c r="L100" s="21">
        <v>100000000100</v>
      </c>
      <c r="N100" s="25" t="str">
        <f t="shared" si="12"/>
        <v>Wa(l)ter : de watervoetafdruk van 1 kg ananas uit Ivoorkust is 300 liter. Ananas moet altijd ingevoerd worden, maar als dit per vliegtuig gebeurt, dan is de ecologische voetafdruk aanzienlijk.</v>
      </c>
      <c r="P100" s="10" t="s">
        <v>119</v>
      </c>
      <c r="Q100" s="25" t="s">
        <v>241</v>
      </c>
      <c r="S100" s="25" t="s">
        <v>241</v>
      </c>
    </row>
    <row r="101" spans="1:19" s="10" customFormat="1" ht="90" customHeight="1" x14ac:dyDescent="0.3">
      <c r="A101" s="7" t="s">
        <v>137</v>
      </c>
      <c r="B101" s="8" t="s">
        <v>60</v>
      </c>
      <c r="C101" s="9" t="str">
        <f t="shared" si="10"/>
        <v>sinaasappelsap  - 1 L / 1,17€</v>
      </c>
      <c r="D101" s="32">
        <f>1.06*1.1</f>
        <v>1.1660000000000001</v>
      </c>
      <c r="E101" s="28">
        <v>870</v>
      </c>
      <c r="F101" s="10">
        <v>1000</v>
      </c>
      <c r="G101" s="10" t="s">
        <v>38</v>
      </c>
      <c r="H101" s="12">
        <f t="shared" si="9"/>
        <v>870</v>
      </c>
      <c r="I101" s="11">
        <v>0</v>
      </c>
      <c r="J101" s="12">
        <f t="shared" ref="J101:J110" si="16">H101-I101</f>
        <v>870</v>
      </c>
      <c r="K101" s="10" t="s">
        <v>184</v>
      </c>
      <c r="L101" s="21">
        <v>100000000101</v>
      </c>
      <c r="N101" s="25" t="str">
        <f t="shared" si="12"/>
        <v xml:space="preserve">Wa(l)ter : de watervoetafdruk van 1 liter sinaasappelsap  is 870 liter. </v>
      </c>
      <c r="Q101" s="25"/>
      <c r="S101" s="25"/>
    </row>
    <row r="102" spans="1:19" s="10" customFormat="1" ht="90" customHeight="1" x14ac:dyDescent="0.3">
      <c r="A102" s="7" t="s">
        <v>53</v>
      </c>
      <c r="B102" s="8" t="s">
        <v>44</v>
      </c>
      <c r="C102" s="9" t="str">
        <f t="shared" si="10"/>
        <v>peer uit België - per stuk / 0,60€</v>
      </c>
      <c r="D102" s="32">
        <f>3.23*1.1*F102/1000</f>
        <v>0.60401000000000016</v>
      </c>
      <c r="E102" s="28">
        <v>190</v>
      </c>
      <c r="F102" s="10">
        <v>170</v>
      </c>
      <c r="G102" s="10" t="s">
        <v>37</v>
      </c>
      <c r="H102" s="12">
        <f t="shared" si="9"/>
        <v>32.299999999999997</v>
      </c>
      <c r="I102" s="11">
        <f>H102</f>
        <v>32.299999999999997</v>
      </c>
      <c r="J102" s="12">
        <f t="shared" si="16"/>
        <v>0</v>
      </c>
      <c r="K102" s="10" t="s">
        <v>53</v>
      </c>
      <c r="L102" s="21">
        <v>100000000102</v>
      </c>
      <c r="N102" s="25" t="str">
        <f t="shared" si="12"/>
        <v>Wa(l)ter : de watervoetafdruk van 1 kg peer uit België is 190 liter. Lokaal, seizoensgebonden fruit heeft een lage watervoetafdruk.</v>
      </c>
      <c r="P102" s="10" t="s">
        <v>111</v>
      </c>
      <c r="Q102" s="25" t="s">
        <v>246</v>
      </c>
      <c r="S102" s="25" t="s">
        <v>246</v>
      </c>
    </row>
    <row r="103" spans="1:19" s="10" customFormat="1" ht="90" customHeight="1" x14ac:dyDescent="0.3">
      <c r="A103" s="7" t="s">
        <v>134</v>
      </c>
      <c r="B103" s="8" t="s">
        <v>135</v>
      </c>
      <c r="C103" s="9" t="str">
        <f t="shared" si="10"/>
        <v>druiven uit België - per tros / 0,55€</v>
      </c>
      <c r="D103" s="32">
        <f>3.98*1.1*F103/1000</f>
        <v>0.54725000000000001</v>
      </c>
      <c r="E103" s="28">
        <v>270</v>
      </c>
      <c r="F103" s="10">
        <v>125</v>
      </c>
      <c r="G103" s="10" t="s">
        <v>37</v>
      </c>
      <c r="H103" s="12">
        <f t="shared" si="9"/>
        <v>33.75</v>
      </c>
      <c r="I103" s="11">
        <f>H103</f>
        <v>33.75</v>
      </c>
      <c r="J103" s="12">
        <f t="shared" si="16"/>
        <v>0</v>
      </c>
      <c r="K103" s="10" t="s">
        <v>134</v>
      </c>
      <c r="L103" s="21">
        <v>100000000103</v>
      </c>
      <c r="N103" s="25" t="str">
        <f t="shared" si="12"/>
        <v>Wa(l)ter : de watervoetafdruk van 1 kg druiven uit België is 270 liter. Lokaal, seizoensgebonden fruit heeft een lage watervoetafdruk.</v>
      </c>
      <c r="P103" s="10" t="s">
        <v>111</v>
      </c>
      <c r="Q103" s="25" t="s">
        <v>246</v>
      </c>
      <c r="S103" s="25" t="s">
        <v>246</v>
      </c>
    </row>
    <row r="104" spans="1:19" s="10" customFormat="1" ht="90" customHeight="1" x14ac:dyDescent="0.3">
      <c r="A104" s="7" t="s">
        <v>155</v>
      </c>
      <c r="B104" s="8" t="s">
        <v>157</v>
      </c>
      <c r="C104" s="9" t="str">
        <f t="shared" si="10"/>
        <v>tofu  - 170 g / 2,19€</v>
      </c>
      <c r="D104" s="32">
        <f>11.7*1.1*F104/1000</f>
        <v>2.1879</v>
      </c>
      <c r="E104" s="28">
        <v>1070</v>
      </c>
      <c r="F104" s="10">
        <v>170</v>
      </c>
      <c r="G104" s="10" t="s">
        <v>37</v>
      </c>
      <c r="H104" s="12">
        <f t="shared" si="9"/>
        <v>181.9</v>
      </c>
      <c r="I104" s="11">
        <f>H104</f>
        <v>181.9</v>
      </c>
      <c r="J104" s="12">
        <f t="shared" si="16"/>
        <v>0</v>
      </c>
      <c r="K104" s="10" t="s">
        <v>155</v>
      </c>
      <c r="L104" s="21">
        <v>100000000104</v>
      </c>
      <c r="N104" s="25" t="str">
        <f t="shared" si="12"/>
        <v>Wa(l)ter : de watervoetafdruk van 1 kg tofu  is 1070 liter. Deze ligt 15 maal lager dan van rundsvlees.</v>
      </c>
      <c r="Q104" s="25" t="s">
        <v>215</v>
      </c>
      <c r="S104" s="25" t="s">
        <v>215</v>
      </c>
    </row>
    <row r="105" spans="1:19" s="10" customFormat="1" ht="90" customHeight="1" x14ac:dyDescent="0.3">
      <c r="A105" s="7" t="s">
        <v>156</v>
      </c>
      <c r="B105" s="8" t="s">
        <v>158</v>
      </c>
      <c r="C105" s="9" t="str">
        <f t="shared" si="10"/>
        <v>sojadrink  - 1 l / 1,95€</v>
      </c>
      <c r="D105" s="32">
        <f>1.77*1.1*F105/1000</f>
        <v>1.9470000000000003</v>
      </c>
      <c r="E105" s="28">
        <v>215</v>
      </c>
      <c r="F105" s="10">
        <v>1000</v>
      </c>
      <c r="G105" s="10" t="s">
        <v>38</v>
      </c>
      <c r="H105" s="12">
        <f t="shared" si="9"/>
        <v>215</v>
      </c>
      <c r="I105" s="11">
        <v>0</v>
      </c>
      <c r="J105" s="12">
        <f t="shared" si="16"/>
        <v>215</v>
      </c>
      <c r="K105" s="10" t="s">
        <v>189</v>
      </c>
      <c r="L105" s="21">
        <v>100000000105</v>
      </c>
      <c r="N105" s="25" t="str">
        <f t="shared" si="12"/>
        <v>Wa(l)ter : de watervoetafdruk van 1 liter sojadrink  is 215 liter. Deze is meer dan 5 maal lager dan van melk.</v>
      </c>
      <c r="Q105" s="25" t="s">
        <v>198</v>
      </c>
      <c r="S105" s="25" t="s">
        <v>198</v>
      </c>
    </row>
    <row r="106" spans="1:19" s="10" customFormat="1" ht="90" customHeight="1" x14ac:dyDescent="0.3">
      <c r="A106" s="7" t="s">
        <v>159</v>
      </c>
      <c r="B106" s="8" t="s">
        <v>188</v>
      </c>
      <c r="C106" s="9" t="str">
        <f t="shared" si="10"/>
        <v>quorn  - 280 g / 5,07€</v>
      </c>
      <c r="D106" s="32">
        <f>16.45*1.1*F106/1000</f>
        <v>5.0666000000000002</v>
      </c>
      <c r="E106" s="28">
        <v>2000</v>
      </c>
      <c r="F106" s="10">
        <v>280</v>
      </c>
      <c r="G106" s="10" t="s">
        <v>37</v>
      </c>
      <c r="H106" s="12">
        <f t="shared" si="9"/>
        <v>560</v>
      </c>
      <c r="I106" s="11">
        <f>0.25*H106</f>
        <v>140</v>
      </c>
      <c r="J106" s="12">
        <f t="shared" si="16"/>
        <v>420</v>
      </c>
      <c r="K106" s="10" t="s">
        <v>159</v>
      </c>
      <c r="L106" s="21">
        <v>100000000106</v>
      </c>
      <c r="N106" s="25" t="str">
        <f t="shared" si="12"/>
        <v>Wa(l)ter : de watervoetafdruk van 1 kg quorn  is 2000 liter. Deze ligt 8 maal lager dan van rundsvlees.</v>
      </c>
      <c r="Q106" s="25" t="s">
        <v>199</v>
      </c>
      <c r="S106" s="25" t="s">
        <v>199</v>
      </c>
    </row>
    <row r="107" spans="1:19" s="10" customFormat="1" ht="90" customHeight="1" x14ac:dyDescent="0.3">
      <c r="A107" s="7" t="s">
        <v>185</v>
      </c>
      <c r="B107" s="33" t="s">
        <v>190</v>
      </c>
      <c r="C107" s="9" t="str">
        <f t="shared" si="10"/>
        <v>cola  - 2 L / 3,01€</v>
      </c>
      <c r="D107" s="32">
        <f>1.37*1.1*F107/1000</f>
        <v>3.0140000000000002</v>
      </c>
      <c r="E107" s="28">
        <v>70</v>
      </c>
      <c r="F107" s="10">
        <v>2000</v>
      </c>
      <c r="G107" s="10" t="s">
        <v>38</v>
      </c>
      <c r="H107" s="12">
        <f t="shared" si="9"/>
        <v>140</v>
      </c>
      <c r="I107" s="11">
        <f>H107*0.7</f>
        <v>98</v>
      </c>
      <c r="J107" s="12">
        <f t="shared" si="16"/>
        <v>42</v>
      </c>
      <c r="K107" s="10" t="s">
        <v>185</v>
      </c>
      <c r="L107" s="21">
        <v>100000000107</v>
      </c>
      <c r="N107" s="25" t="str">
        <f t="shared" si="12"/>
        <v>Wa(l)ter : de watervoetafdruk van 1 liter cola  is 70 liter. De suiker is de belangrijkste component voor de watervoetafdruk (ongeveer 50%). Cafeïne en vanille bepalen het buitenlands aandeel.</v>
      </c>
      <c r="Q107" s="25" t="s">
        <v>200</v>
      </c>
      <c r="S107" s="25" t="s">
        <v>200</v>
      </c>
    </row>
    <row r="108" spans="1:19" s="10" customFormat="1" ht="90" customHeight="1" x14ac:dyDescent="0.3">
      <c r="A108" s="7" t="s">
        <v>186</v>
      </c>
      <c r="B108" s="33" t="s">
        <v>60</v>
      </c>
      <c r="C108" s="9" t="str">
        <f t="shared" si="10"/>
        <v>spuitwater  - 1 L / 0,64€</v>
      </c>
      <c r="D108" s="32">
        <f>0.58*1.1*F108/1000</f>
        <v>0.63800000000000001</v>
      </c>
      <c r="E108" s="28">
        <v>5</v>
      </c>
      <c r="F108" s="10">
        <v>1000</v>
      </c>
      <c r="G108" s="10" t="s">
        <v>38</v>
      </c>
      <c r="H108" s="12">
        <f t="shared" si="9"/>
        <v>5</v>
      </c>
      <c r="I108" s="11">
        <f>H108</f>
        <v>5</v>
      </c>
      <c r="J108" s="12">
        <f t="shared" si="16"/>
        <v>0</v>
      </c>
      <c r="K108" s="10" t="s">
        <v>186</v>
      </c>
      <c r="L108" s="21">
        <v>100000000108</v>
      </c>
      <c r="N108" s="25" t="str">
        <f t="shared" si="12"/>
        <v>Wa(l)ter : de watervoetafdruk van 1 liter spuitwater  is 5 liter. Dit is niet veel, maar nog steeds 5 maal hoger dan van kraantjeswater.</v>
      </c>
      <c r="Q108" s="25" t="s">
        <v>216</v>
      </c>
      <c r="S108" s="25" t="s">
        <v>216</v>
      </c>
    </row>
    <row r="109" spans="1:19" s="10" customFormat="1" ht="90" customHeight="1" x14ac:dyDescent="0.3">
      <c r="A109" s="7" t="s">
        <v>191</v>
      </c>
      <c r="B109" s="33" t="s">
        <v>60</v>
      </c>
      <c r="C109" s="9" t="str">
        <f t="shared" si="10"/>
        <v>niet bruisend water  - 1 L / 0,64€</v>
      </c>
      <c r="D109" s="32">
        <f>0.58*1.1*F109/1000</f>
        <v>0.63800000000000001</v>
      </c>
      <c r="E109" s="28">
        <v>5</v>
      </c>
      <c r="F109" s="10">
        <v>1000</v>
      </c>
      <c r="G109" s="10" t="s">
        <v>38</v>
      </c>
      <c r="H109" s="12">
        <f t="shared" si="9"/>
        <v>5</v>
      </c>
      <c r="I109" s="11">
        <f>H109</f>
        <v>5</v>
      </c>
      <c r="J109" s="12">
        <f t="shared" si="16"/>
        <v>0</v>
      </c>
      <c r="K109" s="10" t="s">
        <v>187</v>
      </c>
      <c r="L109" s="21">
        <v>100000000109</v>
      </c>
      <c r="N109" s="25" t="str">
        <f t="shared" si="12"/>
        <v>Wa(l)ter : de watervoetafdruk van 1 liter niet bruisend water  is 5 liter. Dit is niet veel, maar nog steeds 5 maal hoger dan van kraantjeswater.</v>
      </c>
      <c r="Q109" s="25" t="s">
        <v>216</v>
      </c>
      <c r="S109" s="25" t="s">
        <v>216</v>
      </c>
    </row>
    <row r="110" spans="1:19" s="10" customFormat="1" ht="90" customHeight="1" x14ac:dyDescent="0.3">
      <c r="A110" s="7" t="s">
        <v>320</v>
      </c>
      <c r="B110" s="33" t="s">
        <v>265</v>
      </c>
      <c r="C110" s="9" t="str">
        <f t="shared" si="10"/>
        <v>jeans heren 100% katoen  - 1 stuk / 82,00€</v>
      </c>
      <c r="D110" s="32">
        <v>82</v>
      </c>
      <c r="E110" s="28">
        <v>10000</v>
      </c>
      <c r="F110" s="10">
        <v>800</v>
      </c>
      <c r="G110" s="10" t="s">
        <v>37</v>
      </c>
      <c r="H110" s="12">
        <f t="shared" si="9"/>
        <v>8000</v>
      </c>
      <c r="I110" s="11">
        <v>0</v>
      </c>
      <c r="J110" s="12">
        <f t="shared" si="16"/>
        <v>8000</v>
      </c>
      <c r="L110" s="21">
        <v>100000000110</v>
      </c>
      <c r="N110" s="25" t="s">
        <v>277</v>
      </c>
      <c r="Q110" s="25" t="s">
        <v>271</v>
      </c>
      <c r="S110" s="25" t="s">
        <v>271</v>
      </c>
    </row>
    <row r="111" spans="1:19" s="10" customFormat="1" ht="90" customHeight="1" x14ac:dyDescent="0.3">
      <c r="A111" s="7" t="s">
        <v>321</v>
      </c>
      <c r="B111" s="33" t="s">
        <v>265</v>
      </c>
      <c r="C111" s="9" t="str">
        <f t="shared" si="10"/>
        <v>jeans dames 100% biokatoen  - 1 stuk / 99,50€</v>
      </c>
      <c r="D111" s="32">
        <v>99.5</v>
      </c>
      <c r="E111" s="28">
        <v>9980</v>
      </c>
      <c r="F111" s="10">
        <v>600</v>
      </c>
      <c r="G111" s="10" t="s">
        <v>37</v>
      </c>
      <c r="H111" s="12">
        <f t="shared" si="9"/>
        <v>5988</v>
      </c>
      <c r="I111" s="11">
        <v>0</v>
      </c>
      <c r="J111" s="12">
        <f t="shared" ref="J111:J117" si="17">H111-I111</f>
        <v>5988</v>
      </c>
      <c r="L111" s="21">
        <v>100000000111</v>
      </c>
      <c r="N111" s="25" t="s">
        <v>278</v>
      </c>
      <c r="Q111" s="25" t="s">
        <v>272</v>
      </c>
      <c r="S111" s="25" t="s">
        <v>272</v>
      </c>
    </row>
    <row r="112" spans="1:19" s="10" customFormat="1" ht="90" customHeight="1" x14ac:dyDescent="0.3">
      <c r="A112" s="7" t="s">
        <v>266</v>
      </c>
      <c r="B112" s="33" t="s">
        <v>265</v>
      </c>
      <c r="C112" s="9" t="str">
        <f t="shared" si="10"/>
        <v>damesbroek 97% tencel /3% lycra  - 1 stuk / 79,50€</v>
      </c>
      <c r="D112" s="32">
        <v>79.5</v>
      </c>
      <c r="E112" s="28">
        <f>0.97*1860+0.03*60</f>
        <v>1806</v>
      </c>
      <c r="F112" s="10">
        <v>600</v>
      </c>
      <c r="G112" s="10" t="s">
        <v>37</v>
      </c>
      <c r="H112" s="12">
        <f t="shared" si="9"/>
        <v>1083.5999999999999</v>
      </c>
      <c r="I112" s="11">
        <v>0</v>
      </c>
      <c r="J112" s="12">
        <f t="shared" si="17"/>
        <v>1083.5999999999999</v>
      </c>
      <c r="L112" s="21">
        <v>100000000112</v>
      </c>
      <c r="N112" s="25" t="s">
        <v>319</v>
      </c>
      <c r="Q112" s="25" t="s">
        <v>273</v>
      </c>
      <c r="S112" s="25" t="s">
        <v>273</v>
      </c>
    </row>
    <row r="113" spans="1:19" s="10" customFormat="1" ht="90" customHeight="1" x14ac:dyDescent="0.3">
      <c r="A113" s="7" t="s">
        <v>283</v>
      </c>
      <c r="B113" s="33" t="s">
        <v>265</v>
      </c>
      <c r="C113" s="9" t="str">
        <f t="shared" si="10"/>
        <v>jurk 70 % viscose - 30 % polyester  - 1 stuk / 59,50€</v>
      </c>
      <c r="D113" s="32">
        <v>59.5</v>
      </c>
      <c r="E113" s="28">
        <f>0.7*3500+0.3*60</f>
        <v>2468</v>
      </c>
      <c r="F113" s="10">
        <v>500</v>
      </c>
      <c r="G113" s="10" t="s">
        <v>37</v>
      </c>
      <c r="H113" s="12">
        <f t="shared" si="9"/>
        <v>1234</v>
      </c>
      <c r="I113" s="11">
        <v>0</v>
      </c>
      <c r="J113" s="12">
        <f t="shared" si="17"/>
        <v>1234</v>
      </c>
      <c r="L113" s="21">
        <v>100000000113</v>
      </c>
      <c r="N113" s="25" t="s">
        <v>279</v>
      </c>
      <c r="Q113" s="25" t="s">
        <v>274</v>
      </c>
      <c r="S113" s="25" t="s">
        <v>274</v>
      </c>
    </row>
    <row r="114" spans="1:19" s="10" customFormat="1" ht="90" customHeight="1" x14ac:dyDescent="0.3">
      <c r="A114" s="7" t="s">
        <v>284</v>
      </c>
      <c r="B114" s="33" t="s">
        <v>265</v>
      </c>
      <c r="C114" s="9" t="str">
        <f t="shared" si="10"/>
        <v>hemd heren 100% linnen  - 1 stuk / 49,50€</v>
      </c>
      <c r="D114" s="32">
        <v>49.5</v>
      </c>
      <c r="E114" s="28">
        <v>3780</v>
      </c>
      <c r="F114" s="10">
        <v>200</v>
      </c>
      <c r="G114" s="10" t="s">
        <v>37</v>
      </c>
      <c r="H114" s="12">
        <f t="shared" si="9"/>
        <v>756</v>
      </c>
      <c r="I114" s="11">
        <v>0</v>
      </c>
      <c r="J114" s="12">
        <f t="shared" si="17"/>
        <v>756</v>
      </c>
      <c r="L114" s="21">
        <v>100000000114</v>
      </c>
      <c r="N114" s="25" t="s">
        <v>280</v>
      </c>
      <c r="Q114" s="25" t="s">
        <v>275</v>
      </c>
      <c r="S114" s="25" t="s">
        <v>275</v>
      </c>
    </row>
    <row r="115" spans="1:19" s="10" customFormat="1" ht="90" customHeight="1" x14ac:dyDescent="0.3">
      <c r="A115" s="7" t="s">
        <v>285</v>
      </c>
      <c r="B115" s="33" t="s">
        <v>265</v>
      </c>
      <c r="C115" s="9" t="str">
        <f t="shared" si="10"/>
        <v>blouse 55% hennep - 45 % biokatoen  - 1 stuk / 59,50€</v>
      </c>
      <c r="D115" s="32">
        <v>59.5</v>
      </c>
      <c r="E115" s="28">
        <f>0.55*2720+0.45*9980</f>
        <v>5987</v>
      </c>
      <c r="F115" s="10">
        <v>200</v>
      </c>
      <c r="G115" s="10" t="s">
        <v>37</v>
      </c>
      <c r="H115" s="12">
        <f t="shared" si="9"/>
        <v>1197.4000000000001</v>
      </c>
      <c r="I115" s="11">
        <v>0</v>
      </c>
      <c r="J115" s="12">
        <f t="shared" si="17"/>
        <v>1197.4000000000001</v>
      </c>
      <c r="L115" s="21">
        <v>100000000115</v>
      </c>
      <c r="N115" s="25" t="s">
        <v>282</v>
      </c>
      <c r="Q115" s="25"/>
      <c r="S115" s="25" t="s">
        <v>270</v>
      </c>
    </row>
    <row r="116" spans="1:19" s="10" customFormat="1" ht="90" customHeight="1" x14ac:dyDescent="0.3">
      <c r="A116" s="7" t="s">
        <v>267</v>
      </c>
      <c r="B116" s="33" t="s">
        <v>265</v>
      </c>
      <c r="C116" s="9" t="str">
        <f t="shared" si="10"/>
        <v>T-shirt - 100% hennep  - 1 stuk / 28,95€</v>
      </c>
      <c r="D116" s="32">
        <v>28.95</v>
      </c>
      <c r="E116" s="28">
        <v>2720</v>
      </c>
      <c r="F116" s="10">
        <v>200</v>
      </c>
      <c r="G116" s="10" t="s">
        <v>37</v>
      </c>
      <c r="H116" s="12">
        <f t="shared" si="9"/>
        <v>544</v>
      </c>
      <c r="I116" s="11">
        <v>0</v>
      </c>
      <c r="J116" s="12">
        <f t="shared" si="17"/>
        <v>544</v>
      </c>
      <c r="L116" s="21">
        <v>100000000116</v>
      </c>
      <c r="N116" s="25" t="s">
        <v>281</v>
      </c>
      <c r="Q116" s="25" t="s">
        <v>269</v>
      </c>
      <c r="S116" s="25" t="s">
        <v>269</v>
      </c>
    </row>
    <row r="117" spans="1:19" s="10" customFormat="1" ht="90" customHeight="1" x14ac:dyDescent="0.3">
      <c r="A117" s="7" t="s">
        <v>286</v>
      </c>
      <c r="B117" s="33" t="s">
        <v>265</v>
      </c>
      <c r="C117" s="9" t="str">
        <f t="shared" si="10"/>
        <v>fleecetrui   - 1 stuk / 55,00€</v>
      </c>
      <c r="D117" s="32">
        <v>55</v>
      </c>
      <c r="E117" s="28">
        <v>60</v>
      </c>
      <c r="F117" s="10">
        <v>300</v>
      </c>
      <c r="G117" s="10" t="s">
        <v>37</v>
      </c>
      <c r="H117" s="12">
        <f t="shared" si="9"/>
        <v>18</v>
      </c>
      <c r="I117" s="11">
        <v>0</v>
      </c>
      <c r="J117" s="12">
        <f t="shared" si="17"/>
        <v>18</v>
      </c>
      <c r="L117" s="21">
        <v>100000000117</v>
      </c>
      <c r="N117" s="25" t="s">
        <v>276</v>
      </c>
      <c r="Q117" s="25" t="s">
        <v>268</v>
      </c>
      <c r="S117" s="25" t="s">
        <v>268</v>
      </c>
    </row>
    <row r="118" spans="1:19" s="10" customFormat="1" ht="90" customHeight="1" x14ac:dyDescent="0.3">
      <c r="A118" s="7" t="s">
        <v>288</v>
      </c>
      <c r="B118" s="33" t="s">
        <v>287</v>
      </c>
      <c r="C118" s="9" t="str">
        <f t="shared" ref="C118" si="18">A118 &amp; " " &amp;  P118&amp; " - " &amp;B118 &amp; " / " &amp;TEXT(D118,"#0,00") &amp; "€"</f>
        <v>toiletpapier 2-laags  - 12 rollen / 6,03€</v>
      </c>
      <c r="D118" s="32">
        <v>6.03</v>
      </c>
      <c r="E118" s="28">
        <v>1125</v>
      </c>
      <c r="F118" s="10">
        <v>1025</v>
      </c>
      <c r="G118" s="10" t="s">
        <v>37</v>
      </c>
      <c r="H118" s="12">
        <f t="shared" ref="H118" si="19">E118*F118/1000</f>
        <v>1153.125</v>
      </c>
      <c r="I118" s="11">
        <f>0.1*H118</f>
        <v>115.3125</v>
      </c>
      <c r="J118" s="12">
        <f t="shared" ref="J118" si="20">H118-I118</f>
        <v>1037.8125</v>
      </c>
      <c r="L118" s="21">
        <v>100000000118</v>
      </c>
      <c r="N118" s="25" t="s">
        <v>298</v>
      </c>
      <c r="Q118" s="25" t="s">
        <v>295</v>
      </c>
      <c r="S118" s="25"/>
    </row>
    <row r="119" spans="1:19" s="10" customFormat="1" ht="90" customHeight="1" x14ac:dyDescent="0.3">
      <c r="A119" s="7" t="s">
        <v>318</v>
      </c>
      <c r="B119" s="33" t="s">
        <v>287</v>
      </c>
      <c r="C119" s="9" t="str">
        <f t="shared" ref="C119:C125" si="21">A119 &amp; " " &amp;  P119&amp; " - " &amp;B119 &amp; " / " &amp;TEXT(D119,"#0,00") &amp; "€"</f>
        <v>toiletpapier 2-laags 100% gerecycleerd  - 12 rollen / 7,12€</v>
      </c>
      <c r="D119" s="32">
        <v>7.12</v>
      </c>
      <c r="E119" s="28">
        <v>158</v>
      </c>
      <c r="F119" s="10">
        <v>1025</v>
      </c>
      <c r="G119" s="10" t="s">
        <v>37</v>
      </c>
      <c r="H119" s="12">
        <f t="shared" ref="H119:H123" si="22">E119*F119/1000</f>
        <v>161.94999999999999</v>
      </c>
      <c r="I119" s="11">
        <f t="shared" ref="I119:I125" si="23">0.1*H119</f>
        <v>16.195</v>
      </c>
      <c r="J119" s="12">
        <f t="shared" ref="J119:J123" si="24">H119-I119</f>
        <v>145.755</v>
      </c>
      <c r="L119" s="21">
        <v>100000000119</v>
      </c>
      <c r="N119" s="25" t="s">
        <v>298</v>
      </c>
      <c r="Q119" s="25"/>
      <c r="S119" s="25"/>
    </row>
    <row r="120" spans="1:19" s="10" customFormat="1" ht="90" customHeight="1" x14ac:dyDescent="0.3">
      <c r="A120" s="7" t="s">
        <v>290</v>
      </c>
      <c r="B120" s="33" t="s">
        <v>287</v>
      </c>
      <c r="C120" s="9" t="str">
        <f>A120 &amp; " C121" &amp;  P120&amp; " - " &amp;B120 &amp; " / " &amp;TEXT(D120,"#0,00") &amp; "€"</f>
        <v>printpapier A4 - 80 gram C121 - 12 rollen / 4,59€</v>
      </c>
      <c r="D120" s="32">
        <v>4.59</v>
      </c>
      <c r="E120" s="28">
        <v>1125</v>
      </c>
      <c r="F120" s="10">
        <v>2500</v>
      </c>
      <c r="G120" s="10" t="s">
        <v>37</v>
      </c>
      <c r="H120" s="12">
        <f t="shared" si="22"/>
        <v>2812.5</v>
      </c>
      <c r="I120" s="11">
        <f t="shared" si="23"/>
        <v>281.25</v>
      </c>
      <c r="J120" s="12">
        <f t="shared" si="24"/>
        <v>2531.25</v>
      </c>
      <c r="L120" s="21">
        <v>100000000120</v>
      </c>
      <c r="N120" s="25" t="s">
        <v>296</v>
      </c>
      <c r="Q120" s="25"/>
      <c r="S120" s="25"/>
    </row>
    <row r="121" spans="1:19" s="10" customFormat="1" ht="90" customHeight="1" x14ac:dyDescent="0.3">
      <c r="A121" s="7" t="s">
        <v>300</v>
      </c>
      <c r="B121" s="33" t="s">
        <v>289</v>
      </c>
      <c r="C121" s="9" t="str">
        <f t="shared" si="21"/>
        <v>printpapier A4 - 80 gram met keurmerk 'der Blaue Engel'  - 500 vellen / 4,78€</v>
      </c>
      <c r="D121" s="32">
        <v>4.78</v>
      </c>
      <c r="E121" s="28">
        <v>158</v>
      </c>
      <c r="F121" s="10">
        <v>2500</v>
      </c>
      <c r="G121" s="10" t="s">
        <v>37</v>
      </c>
      <c r="H121" s="12">
        <f t="shared" si="22"/>
        <v>395</v>
      </c>
      <c r="I121" s="11">
        <f t="shared" si="23"/>
        <v>39.5</v>
      </c>
      <c r="J121" s="12">
        <f t="shared" si="24"/>
        <v>355.5</v>
      </c>
      <c r="L121" s="21">
        <v>100000000121</v>
      </c>
      <c r="N121" s="25" t="s">
        <v>296</v>
      </c>
      <c r="Q121" s="25"/>
      <c r="S121" s="25"/>
    </row>
    <row r="122" spans="1:19" s="10" customFormat="1" ht="90" customHeight="1" x14ac:dyDescent="0.3">
      <c r="A122" s="7" t="s">
        <v>299</v>
      </c>
      <c r="B122" s="33" t="s">
        <v>265</v>
      </c>
      <c r="C122" s="9" t="str">
        <f t="shared" si="21"/>
        <v>Notabloc - 200 vellen 80 gr  - 1 stuk / 0,75€</v>
      </c>
      <c r="D122" s="32">
        <v>0.75</v>
      </c>
      <c r="E122" s="28">
        <v>1125</v>
      </c>
      <c r="F122" s="10">
        <v>125</v>
      </c>
      <c r="G122" s="10" t="s">
        <v>37</v>
      </c>
      <c r="H122" s="12">
        <f t="shared" si="22"/>
        <v>140.625</v>
      </c>
      <c r="I122" s="11">
        <f t="shared" si="23"/>
        <v>14.0625</v>
      </c>
      <c r="J122" s="12">
        <f t="shared" si="24"/>
        <v>126.5625</v>
      </c>
      <c r="L122" s="21">
        <v>100000000122</v>
      </c>
      <c r="N122" s="25" t="s">
        <v>296</v>
      </c>
      <c r="Q122" s="25"/>
      <c r="S122" s="25"/>
    </row>
    <row r="123" spans="1:19" s="10" customFormat="1" ht="90" customHeight="1" x14ac:dyDescent="0.3">
      <c r="A123" s="7" t="s">
        <v>291</v>
      </c>
      <c r="B123" s="33" t="s">
        <v>265</v>
      </c>
      <c r="C123" s="9" t="str">
        <f t="shared" si="21"/>
        <v>Notabloc - 1000 vellen 70gr keurmerk 'Nordic Swan'  - 1 stuk / 1,90€</v>
      </c>
      <c r="D123" s="32">
        <v>1.9</v>
      </c>
      <c r="E123" s="28">
        <v>158</v>
      </c>
      <c r="F123" s="10">
        <v>540</v>
      </c>
      <c r="G123" s="10" t="s">
        <v>37</v>
      </c>
      <c r="H123" s="12">
        <f t="shared" si="22"/>
        <v>85.32</v>
      </c>
      <c r="I123" s="11">
        <f t="shared" si="23"/>
        <v>8.532</v>
      </c>
      <c r="J123" s="12">
        <f t="shared" si="24"/>
        <v>76.787999999999997</v>
      </c>
      <c r="L123" s="21">
        <v>100000000123</v>
      </c>
      <c r="N123" s="25" t="s">
        <v>296</v>
      </c>
      <c r="Q123" s="25"/>
      <c r="S123" s="25"/>
    </row>
    <row r="124" spans="1:19" s="10" customFormat="1" ht="90" customHeight="1" x14ac:dyDescent="0.3">
      <c r="A124" s="7" t="s">
        <v>293</v>
      </c>
      <c r="B124" s="33" t="s">
        <v>292</v>
      </c>
      <c r="C124" s="9" t="str">
        <f t="shared" si="21"/>
        <v>Inpakpapier 200 cm x 70 cm 135 gr  - 1 rol / 2,10€</v>
      </c>
      <c r="D124" s="32">
        <v>2.1</v>
      </c>
      <c r="E124" s="28">
        <v>1125</v>
      </c>
      <c r="F124" s="10">
        <v>190</v>
      </c>
      <c r="G124" s="10" t="s">
        <v>37</v>
      </c>
      <c r="H124" s="12">
        <f t="shared" ref="H124:H125" si="25">E124*F124/1000</f>
        <v>213.75</v>
      </c>
      <c r="I124" s="11">
        <f t="shared" si="23"/>
        <v>21.375</v>
      </c>
      <c r="J124" s="12">
        <f t="shared" ref="J124:J125" si="26">H124-I124</f>
        <v>192.375</v>
      </c>
      <c r="L124" s="21">
        <v>100000000124</v>
      </c>
      <c r="N124" s="25" t="s">
        <v>297</v>
      </c>
      <c r="Q124" s="25"/>
      <c r="S124" s="25"/>
    </row>
    <row r="125" spans="1:19" s="10" customFormat="1" ht="90" customHeight="1" x14ac:dyDescent="0.3">
      <c r="A125" s="7" t="s">
        <v>294</v>
      </c>
      <c r="B125" s="33" t="s">
        <v>292</v>
      </c>
      <c r="C125" s="9" t="str">
        <f t="shared" si="21"/>
        <v>Inpakpapier 200 cm x 70 cm 100 gr  - 1 rol / 1,85€</v>
      </c>
      <c r="D125" s="32">
        <v>1.85</v>
      </c>
      <c r="E125" s="28">
        <v>1125</v>
      </c>
      <c r="F125" s="10">
        <v>140</v>
      </c>
      <c r="G125" s="10" t="s">
        <v>37</v>
      </c>
      <c r="H125" s="12">
        <f t="shared" si="25"/>
        <v>157.5</v>
      </c>
      <c r="I125" s="11">
        <f t="shared" si="23"/>
        <v>15.75</v>
      </c>
      <c r="J125" s="12">
        <f t="shared" si="26"/>
        <v>141.75</v>
      </c>
      <c r="L125" s="21">
        <v>100000000125</v>
      </c>
      <c r="N125" s="25" t="s">
        <v>297</v>
      </c>
      <c r="Q125" s="25"/>
      <c r="S125" s="25"/>
    </row>
  </sheetData>
  <autoFilter ref="A1:Q109" xr:uid="{00000000-0009-0000-0000-000001000000}"/>
  <sortState xmlns:xlrd2="http://schemas.microsoft.com/office/spreadsheetml/2017/richdata2" ref="A1:I244">
    <sortCondition ref="C1:C244"/>
  </sortState>
  <pageMargins left="0.7" right="0.7" top="0.75" bottom="0.75" header="0.3" footer="0.3"/>
  <pageSetup paperSize="9" scale="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bar_en_QR_codes">
                <anchor moveWithCells="1" sizeWithCells="1">
                  <from>
                    <xdr:col>12</xdr:col>
                    <xdr:colOff>30480</xdr:colOff>
                    <xdr:row>0</xdr:row>
                    <xdr:rowOff>45720</xdr:rowOff>
                  </from>
                  <to>
                    <xdr:col>12</xdr:col>
                    <xdr:colOff>1706880</xdr:colOff>
                    <xdr:row>0</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producten</vt:lpstr>
      <vt:lpstr>barcode</vt:lpstr>
      <vt:lpstr>item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dirkg</dc:creator>
  <cp:lastModifiedBy>Sarah De Raedt</cp:lastModifiedBy>
  <cp:lastPrinted>2018-11-15T09:15:51Z</cp:lastPrinted>
  <dcterms:created xsi:type="dcterms:W3CDTF">2018-04-11T11:28:56Z</dcterms:created>
  <dcterms:modified xsi:type="dcterms:W3CDTF">2020-03-12T15:23:42Z</dcterms:modified>
</cp:coreProperties>
</file>